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ink/ink4.xml" ContentType="application/inkml+xml"/>
  <Override PartName="/xl/ink/ink5.xml" ContentType="application/inkml+xml"/>
  <Override PartName="/xl/drawings/drawing4.xml" ContentType="application/vnd.openxmlformats-officedocument.drawing+xml"/>
  <Override PartName="/xl/ink/ink6.xml" ContentType="application/inkml+xml"/>
  <Override PartName="/xl/ink/ink7.xml" ContentType="application/inkml+xml"/>
  <Override PartName="/xl/drawings/drawing5.xml" ContentType="application/vnd.openxmlformats-officedocument.drawing+xml"/>
  <Override PartName="/xl/ink/ink8.xml" ContentType="application/inkml+xml"/>
  <Override PartName="/xl/ink/ink9.xml" ContentType="application/inkml+xml"/>
  <Override PartName="/xl/drawings/drawing6.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h.abaghi\Desktop\حسابرسی داخلی آسه\"/>
    </mc:Choice>
  </mc:AlternateContent>
  <xr:revisionPtr revIDLastSave="0" documentId="8_{E7E937C5-CCFE-4DCD-A5E2-E31F7462B198}" xr6:coauthVersionLast="47" xr6:coauthVersionMax="47" xr10:uidLastSave="{00000000-0000-0000-0000-000000000000}"/>
  <bookViews>
    <workbookView xWindow="-120" yWindow="-120" windowWidth="29040" windowHeight="15840" activeTab="7" xr2:uid="{00000000-000D-0000-FFFF-FFFF00000000}"/>
  </bookViews>
  <sheets>
    <sheet name="کاربرگ ارزیابی ریسک" sheetId="1" r:id="rId1"/>
    <sheet name="نمودار دایره ای" sheetId="3" r:id="rId2"/>
    <sheet name="عملیاتی" sheetId="4" r:id="rId3"/>
    <sheet name="گزارشگری" sheetId="5" r:id="rId4"/>
    <sheet name="رعایتی" sheetId="6" r:id="rId5"/>
    <sheet name="نمودار عنکبوتی" sheetId="7" r:id="rId6"/>
    <sheet name="شاخص های کلیدی عملکرد" sheetId="8" r:id="rId7"/>
    <sheet name="Sheet1" sheetId="9" r:id="rId8"/>
  </sheets>
  <definedNames>
    <definedName name="_xlnm._FilterDatabase" localSheetId="0" hidden="1">'کاربرگ ارزیابی ریسک'!$A$14:$R$37</definedName>
  </definedNames>
  <calcPr calcId="181029"/>
</workbook>
</file>

<file path=xl/calcChain.xml><?xml version="1.0" encoding="utf-8"?>
<calcChain xmlns="http://schemas.openxmlformats.org/spreadsheetml/2006/main">
  <c r="W25" i="9" l="1"/>
  <c r="X23" i="9" s="1"/>
  <c r="X24" i="9"/>
  <c r="X22" i="9"/>
  <c r="X20" i="9"/>
  <c r="X18" i="9"/>
  <c r="S18" i="9"/>
  <c r="T16" i="9" s="1"/>
  <c r="O27" i="9"/>
  <c r="P26" i="9" s="1"/>
  <c r="T15" i="9" l="1"/>
  <c r="X16" i="9"/>
  <c r="X15" i="9"/>
  <c r="X17" i="9"/>
  <c r="X19" i="9"/>
  <c r="X21" i="9"/>
  <c r="T17" i="9"/>
  <c r="H6" i="9" l="1"/>
  <c r="G6" i="9"/>
  <c r="H3" i="9"/>
  <c r="G9" i="9" l="1"/>
  <c r="H9" i="9"/>
  <c r="J26" i="9" l="1"/>
  <c r="K16" i="9" s="1"/>
  <c r="F19" i="9"/>
  <c r="G17" i="9" s="1"/>
  <c r="C17" i="9"/>
  <c r="C19" i="9"/>
  <c r="C21" i="9"/>
  <c r="C23" i="9"/>
  <c r="B27" i="9"/>
  <c r="C16" i="9" s="1"/>
  <c r="G3" i="9"/>
  <c r="K15" i="9" l="1"/>
  <c r="C15" i="9"/>
  <c r="C25" i="9"/>
  <c r="K22" i="9"/>
  <c r="G16" i="9"/>
  <c r="G18" i="9"/>
  <c r="C26" i="9"/>
  <c r="C24" i="9"/>
  <c r="C22" i="9"/>
  <c r="C20" i="9"/>
  <c r="C18" i="9"/>
  <c r="K24" i="9"/>
  <c r="G15" i="9"/>
  <c r="K25" i="9"/>
  <c r="K23" i="9"/>
  <c r="K21" i="9"/>
  <c r="K19" i="9"/>
  <c r="K17" i="9"/>
  <c r="K20" i="9"/>
  <c r="K18" i="9"/>
  <c r="J4" i="6" l="1"/>
  <c r="J5" i="6"/>
  <c r="J6" i="6"/>
  <c r="J7" i="6"/>
  <c r="J3" i="6"/>
  <c r="J4" i="5"/>
  <c r="J5" i="5"/>
  <c r="J3" i="5"/>
  <c r="J4" i="4"/>
  <c r="J5" i="4"/>
  <c r="J6" i="4"/>
  <c r="J7" i="4"/>
  <c r="J8" i="4"/>
  <c r="J9" i="4"/>
  <c r="J10" i="4"/>
  <c r="J11" i="4"/>
  <c r="J12" i="4"/>
  <c r="J13" i="4"/>
  <c r="J14" i="4"/>
  <c r="J3" i="4"/>
  <c r="O7" i="6"/>
  <c r="O3" i="6"/>
  <c r="N4" i="6"/>
  <c r="N5" i="6"/>
  <c r="N6" i="6"/>
  <c r="N7" i="6"/>
  <c r="N3" i="6"/>
  <c r="K7" i="6"/>
  <c r="H4" i="6"/>
  <c r="O4" i="6" s="1"/>
  <c r="H5" i="6"/>
  <c r="O5" i="6" s="1"/>
  <c r="H6" i="6"/>
  <c r="O6" i="6" s="1"/>
  <c r="H7" i="6"/>
  <c r="H3" i="6"/>
  <c r="G8" i="6"/>
  <c r="N4" i="5"/>
  <c r="N5" i="5"/>
  <c r="N3" i="5"/>
  <c r="G6" i="5"/>
  <c r="H5" i="5" s="1"/>
  <c r="N4" i="4"/>
  <c r="N5" i="4"/>
  <c r="N6" i="4"/>
  <c r="N7" i="4"/>
  <c r="N8" i="4"/>
  <c r="N9" i="4"/>
  <c r="N10" i="4"/>
  <c r="N11" i="4"/>
  <c r="N12" i="4"/>
  <c r="N13" i="4"/>
  <c r="N14" i="4"/>
  <c r="N3" i="4"/>
  <c r="H9" i="4"/>
  <c r="K9" i="4" s="1"/>
  <c r="H10" i="4"/>
  <c r="G15" i="4"/>
  <c r="H11" i="4" s="1"/>
  <c r="H37" i="1"/>
  <c r="K5" i="5" l="1"/>
  <c r="O5" i="5"/>
  <c r="O11" i="4"/>
  <c r="K11" i="4"/>
  <c r="H8" i="4"/>
  <c r="H6" i="4"/>
  <c r="H4" i="5"/>
  <c r="O4" i="5" s="1"/>
  <c r="H13" i="4"/>
  <c r="H5" i="4"/>
  <c r="K5" i="6"/>
  <c r="H7" i="4"/>
  <c r="H8" i="6"/>
  <c r="K10" i="4"/>
  <c r="H3" i="5"/>
  <c r="H3" i="4"/>
  <c r="O9" i="4"/>
  <c r="H14" i="4"/>
  <c r="H12" i="4"/>
  <c r="H4" i="4"/>
  <c r="O10" i="4"/>
  <c r="K4" i="5"/>
  <c r="K3" i="6"/>
  <c r="K8" i="6" s="1"/>
  <c r="K6" i="6"/>
  <c r="K4" i="6"/>
  <c r="J36" i="1"/>
  <c r="J35" i="1"/>
  <c r="J34" i="1"/>
  <c r="J33" i="1"/>
  <c r="J32" i="1"/>
  <c r="J31" i="1"/>
  <c r="J30" i="1"/>
  <c r="J29" i="1"/>
  <c r="J28" i="1"/>
  <c r="J27" i="1"/>
  <c r="K24" i="1"/>
  <c r="K26" i="1"/>
  <c r="J17" i="1"/>
  <c r="J18" i="1"/>
  <c r="J19" i="1"/>
  <c r="J20" i="1"/>
  <c r="J21" i="1"/>
  <c r="J22" i="1"/>
  <c r="J23" i="1"/>
  <c r="J16" i="1"/>
  <c r="K16" i="1" s="1"/>
  <c r="K13" i="4" l="1"/>
  <c r="O13" i="4"/>
  <c r="O3" i="5"/>
  <c r="H6" i="5"/>
  <c r="K6" i="4"/>
  <c r="O6" i="4"/>
  <c r="K8" i="4"/>
  <c r="O8" i="4"/>
  <c r="H15" i="4"/>
  <c r="O3" i="4"/>
  <c r="K4" i="4"/>
  <c r="O4" i="4"/>
  <c r="K7" i="4"/>
  <c r="O7" i="4"/>
  <c r="K3" i="4"/>
  <c r="K12" i="4"/>
  <c r="O12" i="4"/>
  <c r="K3" i="5"/>
  <c r="K6" i="5" s="1"/>
  <c r="O14" i="4"/>
  <c r="K14" i="4"/>
  <c r="O5" i="4"/>
  <c r="K5" i="4"/>
  <c r="M37" i="1"/>
  <c r="P37" i="1"/>
  <c r="N36" i="1"/>
  <c r="O36" i="1" s="1"/>
  <c r="N35" i="1"/>
  <c r="O35" i="1" s="1"/>
  <c r="B9" i="3" s="1"/>
  <c r="N34" i="1"/>
  <c r="O34" i="1" s="1"/>
  <c r="N33" i="1"/>
  <c r="O33" i="1" s="1"/>
  <c r="K33" i="1"/>
  <c r="K34" i="1"/>
  <c r="K35" i="1"/>
  <c r="K36" i="1"/>
  <c r="K15" i="4" l="1"/>
  <c r="N28" i="1"/>
  <c r="O28" i="1" s="1"/>
  <c r="N29" i="1"/>
  <c r="O29" i="1" s="1"/>
  <c r="B8" i="3" s="1"/>
  <c r="N30" i="1"/>
  <c r="O30" i="1" s="1"/>
  <c r="N31" i="1"/>
  <c r="O31" i="1" s="1"/>
  <c r="N32" i="1"/>
  <c r="O32" i="1" s="1"/>
  <c r="N27" i="1"/>
  <c r="O27" i="1" s="1"/>
  <c r="B3" i="3" s="1"/>
  <c r="N26" i="1"/>
  <c r="O26" i="1" s="1"/>
  <c r="N24" i="1"/>
  <c r="O24" i="1" s="1"/>
  <c r="N17" i="1"/>
  <c r="O17" i="1" s="1"/>
  <c r="N18" i="1"/>
  <c r="O18" i="1" s="1"/>
  <c r="N19" i="1"/>
  <c r="O19" i="1" s="1"/>
  <c r="B4" i="3" s="1"/>
  <c r="N20" i="1"/>
  <c r="O20" i="1" s="1"/>
  <c r="B5" i="3" s="1"/>
  <c r="N21" i="1"/>
  <c r="O21" i="1" s="1"/>
  <c r="N22" i="1"/>
  <c r="O22" i="1" s="1"/>
  <c r="B6" i="3" s="1"/>
  <c r="N23" i="1"/>
  <c r="O23" i="1" s="1"/>
  <c r="B7" i="3" s="1"/>
  <c r="N16" i="1"/>
  <c r="O16" i="1" s="1"/>
  <c r="B10" i="3" s="1"/>
  <c r="K28" i="1"/>
  <c r="K29" i="1"/>
  <c r="K30" i="1"/>
  <c r="K31" i="1"/>
  <c r="K32" i="1"/>
  <c r="K27" i="1"/>
  <c r="K17" i="1"/>
  <c r="K18" i="1"/>
  <c r="K19" i="1"/>
  <c r="K20" i="1"/>
  <c r="K21" i="1"/>
  <c r="K22" i="1"/>
  <c r="K23" i="1"/>
  <c r="I33" i="1"/>
  <c r="I37" i="1" s="1"/>
  <c r="K37" i="1" l="1"/>
  <c r="O8" i="6"/>
  <c r="B10" i="7" s="1"/>
  <c r="O6" i="5"/>
  <c r="B9" i="7" s="1"/>
  <c r="O15" i="4"/>
  <c r="B8" i="7" s="1"/>
  <c r="O37" i="1"/>
  <c r="B2" i="3"/>
  <c r="B1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Rangi-S</author>
  </authors>
  <commentList>
    <comment ref="A8" authorId="0" shapeId="0" xr:uid="{00000000-0006-0000-0700-000001000000}">
      <text>
        <r>
          <rPr>
            <b/>
            <sz val="9"/>
            <color indexed="81"/>
            <rFont val="Tahoma"/>
            <family val="2"/>
          </rPr>
          <t>Rangi-S:</t>
        </r>
        <r>
          <rPr>
            <sz val="9"/>
            <color indexed="81"/>
            <rFont val="Tahoma"/>
            <family val="2"/>
          </rPr>
          <t xml:space="preserve">
کسری و اضافات انبارگردانی</t>
        </r>
      </text>
    </comment>
  </commentList>
</comments>
</file>

<file path=xl/sharedStrings.xml><?xml version="1.0" encoding="utf-8"?>
<sst xmlns="http://schemas.openxmlformats.org/spreadsheetml/2006/main" count="372" uniqueCount="147">
  <si>
    <t>کنترل داخلی</t>
  </si>
  <si>
    <t>عوامل ریسک</t>
  </si>
  <si>
    <t>ردیف</t>
  </si>
  <si>
    <t>اخذ اطلاع ازآخرین محموله های در راه از واحد بازرگانی</t>
  </si>
  <si>
    <t>صدور برگه ورود کالا توسط انتظامات و توزیع نسخ</t>
  </si>
  <si>
    <t xml:space="preserve">دریافت پکینگ لیست از تامین کننده و مطابقت با بارنامه </t>
  </si>
  <si>
    <t xml:space="preserve">در هنگام عقد قرارداد و یا خرید شرایط حمل و نقل و بسته بندی ذکر شود </t>
  </si>
  <si>
    <t>وجود انبار قرنطینه و ثبت رسید موقت و بازه زمانی مشخص در انبار قرنطینه</t>
  </si>
  <si>
    <t>تهیه فرم های مقایسه ای و ارائه گزارش در صورت عدم تطابق</t>
  </si>
  <si>
    <t>برگزاری دوره های آموزشی و استفاده از پرسنل مجرب</t>
  </si>
  <si>
    <t>اصلاح سیستم و عدم مجوز ثبت حواله و رسید بین انبارها توسط یکنفر</t>
  </si>
  <si>
    <t>الزام واحد تولید به اصلاح سند برگشت بابت محصول متناظر و اطلاع به انبار</t>
  </si>
  <si>
    <t>پاسخ</t>
  </si>
  <si>
    <t>ضريب اهميت (درصد)</t>
  </si>
  <si>
    <t xml:space="preserve">آري </t>
  </si>
  <si>
    <t>خير</t>
  </si>
  <si>
    <t>مورد ندارد</t>
  </si>
  <si>
    <t>پيشنهادي</t>
  </si>
  <si>
    <t>نهايي (A)</t>
  </si>
  <si>
    <t xml:space="preserve">عطف به شواهد مصاحبه </t>
  </si>
  <si>
    <t>ريسك اوليه فعاليتهاي كنترلي (B)</t>
  </si>
  <si>
    <t>برآورد    اوليه CR  (A)×(B)</t>
  </si>
  <si>
    <t>ضريب عدم رعايت (c)</t>
  </si>
  <si>
    <t>عطف به آزمونهاي كنترل مناسب/ كاربرگ رسيدگي</t>
  </si>
  <si>
    <t>ريسك هر يك از فعاليتهاي كنترلي پس ازآزمون كنترل* (D)</t>
  </si>
  <si>
    <t>برآورد نهايي CR (D)×(A)</t>
  </si>
  <si>
    <t>عطف به نامه كنترل داخلي/ مديريت/ گزارش مربوط</t>
  </si>
  <si>
    <t xml:space="preserve">عطف به هدف </t>
  </si>
  <si>
    <t xml:space="preserve">مسئول استقرار فعاليت كنترلي مربوط </t>
  </si>
  <si>
    <t>تعریف بازه زمانی جهت ثبت دریافت و خروج از انبار</t>
  </si>
  <si>
    <t>تجهیز نمودن و رعایت اصول 5S و HSE</t>
  </si>
  <si>
    <t xml:space="preserve">مطابق فضای انبار و موجودی انبار نحوه قفسه بندی و چیدمان بررسی و ارائه گردد </t>
  </si>
  <si>
    <t>عدم مطابقت تعداد محموله با برگ درخواست خرید</t>
  </si>
  <si>
    <t>عدم چیدمان کالاها به نحو صحیح و عدم توجه به شرایط نگهداری محموله</t>
  </si>
  <si>
    <t xml:space="preserve"> عدم شناسائی اقلام وارده و تفکیک و طبقه بندی مناسب</t>
  </si>
  <si>
    <t>ع</t>
  </si>
  <si>
    <t>مدیر انبار</t>
  </si>
  <si>
    <t>مدیر بازرگانی و انبار</t>
  </si>
  <si>
    <t>مدیر تدارکات</t>
  </si>
  <si>
    <t>مدیر کنترل کیفیت</t>
  </si>
  <si>
    <t>مدیر کارخانه</t>
  </si>
  <si>
    <t>منابع انسانی</t>
  </si>
  <si>
    <t>سیستم ها و روشها</t>
  </si>
  <si>
    <t>سطح ریسک</t>
  </si>
  <si>
    <r>
      <rPr>
        <b/>
        <sz val="12"/>
        <color rgb="FF00B050"/>
        <rFont val="B Nazanin"/>
        <charset val="178"/>
      </rPr>
      <t>1-</t>
    </r>
    <r>
      <rPr>
        <b/>
        <sz val="12"/>
        <color theme="1"/>
        <rFont val="B Nazanin"/>
        <charset val="178"/>
      </rPr>
      <t xml:space="preserve"> انجام امور مربوط به برنامه ریزی و تحویل و نگهداری و ارسال اقلام دریافتی و ثبت و ضبط آنها دردفاتر با هدف کسب اطمینان از دستیابی به اهداف ذیل با بالاترین کیفیت و  کمترین زمان ممکن و با مناسب ترین هزینه در راستای سند راهبرد و بودجه جامع شرکت </t>
    </r>
  </si>
  <si>
    <t>گ</t>
  </si>
  <si>
    <t>اهداف</t>
  </si>
  <si>
    <t>سطح ريسك كنترل واقعي</t>
  </si>
  <si>
    <t>سطح ريسك كنترل مطلوب</t>
  </si>
  <si>
    <t>عملیاتی</t>
  </si>
  <si>
    <t>گزارشگری</t>
  </si>
  <si>
    <t>رعایتی</t>
  </si>
  <si>
    <t xml:space="preserve"> گ</t>
  </si>
  <si>
    <t>تعیین سطح دسترسی مناسب جهت اطلاع کافی و مناسب وتعداد ورود و خروج کالا</t>
  </si>
  <si>
    <t>برگ خروج کالا توسط نگهبانی بازدید و کنترل گردد .</t>
  </si>
  <si>
    <t xml:space="preserve">دسترسی سیستم به گونه ای تعریف شود که به حواله فروش لینک باشد </t>
  </si>
  <si>
    <t>دستورالعمل برگشت از فروش و تعیین بازه زمانی</t>
  </si>
  <si>
    <t xml:space="preserve">تدوین دستورالعمل چیدمان و انبارداری و آدرس دهی </t>
  </si>
  <si>
    <t>تدوین دستورالعمل موجودی ها و شناسائی نقطه سفارش</t>
  </si>
  <si>
    <t>الزام کنترل کالای ورودی و خروجی با بارنامه توسط انتظامات</t>
  </si>
  <si>
    <t>ر</t>
  </si>
  <si>
    <t xml:space="preserve"> زمان فرستادن سفارش (SHIPPING TIME)</t>
  </si>
  <si>
    <t>زمان تحویل (DELIVERY TIME)</t>
  </si>
  <si>
    <t>هزینه های ارسال سفارش (TRANSPORTATION COSTS)</t>
  </si>
  <si>
    <t xml:space="preserve">هدف این KPI، کنترل هزینه های حمل و نقل در عین حفظ کیفیت ارسال است. این KPI، متوسط ​​هزینه های مربوط به ارسال سفارش را از ابتدا تا انتها محاسبه می کند. این هزینه ها شامل:پردازش سفارش ,امور اداری ,جابه‌جایی موجودی ,انبارداری ,حمل و نقل می‌شوند.پس از محاسبه همه این موارد می توانید درصد هزینه‌ای را که هر مرحله از فرآیند به خود اختصاص داده است را ارزیابی کنید و ببینید آیا این مقدار بیش از حد است یا خیر. همچنین می توانید هزینه‌های ارسال را برای هر محصول محاسبه کنید و بررسی کنید که هزینه یک کالا در مقایسه با درآمد شما چقدر است.
</t>
  </si>
  <si>
    <t>این شاخص، با محاسبه میانگین زمان تحویل از لحظه ارسال سفارش از انبار تا لحظه تحویل به مشتری اندازه گیری می شود. پس از محاسبه این زمان و تحلیل آن، می‌توانید برای کاهش این زمان و از آن همه مهم تر دقیق کردن این زمان گام بردارید. گفتن اینکه یک سفارش در ۴ تا ۵ روز کاری به مقصد می رسد بهتر از این است که بگویید در ۱ تا ۵ روز کاری ارسال می شود.علاوه بر این ، اگر می توانید ساعات تحویل را نیز دقیق کنید (بین ۱۳ تا ۱۵ ساعت بهتر از بین ۸ تا ۱۸ ساعت است). به این ترتیب، مشتری شما می داند چه زمانی باید در خانه باشد تا بسته را تحویل بگیرد و از بازگشت سفارشات جلوگیری می شود.</t>
  </si>
  <si>
    <t>برای محاسبه‌ این شاخص، تعداد سفارشاتی که بدون مشکل ( از نظر زمان ارسال، زمان تحویل، سلامت کالا و…) به دست مشتری می‌رسند را به تعداد کل سفارشات تقسیم می‌کنیم.این شاخص، نحوه عملکرد زنجیره تامین را نشان می‌دهد. به کمک این شاخص، می‌توان تعداد بازگشت کالاهای نادرست یا آسیب دیده را کاهش داده و پول کمتری را از دست دهید .</t>
  </si>
  <si>
    <t>این شاخص کلیدی عملکرد به شما کمک می کند تا عملکرد زنجیره تأمین خود را بسنجید. برای محاسبه این شاخص، نسبت تعداد سفارشاتی که به موقع یا زودتر از موعد ارسال شده اند را بر تعداد کل سفارشات تقسیم می‌کنیم.اگر مدت زمان بین لحظه ای که مشتری سفارش خود را ثبت می‌کند تا لحظه قرار دادن سفارش در ناوگان برای ارسال، بیش از حد طولانی باشد، در روند کار مشکل ایجاد می‌کند و باید برطرف شود. پس از محاسبه‌ی این زمان، می‌توانید متوسط ​​زمانی که برای ارسال نوع خاصی از سفارش نیاز دارید، تعیین کنید.</t>
  </si>
  <si>
    <t>هزینه های انبارداری (WAREHOUSING COSTS)</t>
  </si>
  <si>
    <t xml:space="preserve">انبارداری مدیریت فضا – زمان است“! هزینه های انبارداری به طور کلی شامل هزینه:تجهیزات ,ذخیره و بارگیری کالا ,نیروی انسانی ,استهلاک یا خواب سرمایه هستند.
</t>
  </si>
  <si>
    <t>تعداد حمل و نقل (NUMBER OF SHIPMENTS)</t>
  </si>
  <si>
    <t xml:space="preserve">حمل و نقل فقط موضوع ارسال کالا و بسته نیست. این KPI، اطلاعات خوبی در مورد روزها یا ساعت‌های پیک کاری (مانند عید نوروز) فراهم می کند و به شما امکان می دهد، منابع بیشتری را بر این اساس پیش بینی و تخصیص دهید.تقسیم بندی این مقدار به چند دسته (بر اساس: شهرها، انواع محصولات و زمان مشخص) اطلاعات بیشتری را در اختیار شما قرار می دهد که می توانید برای بهینه سازی سایر معیارهای لجستیک، مانند معیارهای مربوط به تحویل، از آنها استفاده کنید.
</t>
  </si>
  <si>
    <t>دقت موجودی کالا (INVENTORY ACCURACY)</t>
  </si>
  <si>
    <t>در صورتی که آمار کالاها در پایگاه داده با موجودی فیزیکی واقعی در انبار مطابقت نداشته باشد، می تواند به کسب و کار شما آسیب جدی برساند. این نسبت به شما کمک می کند تا مسائل مربوط به دریافت ، حمل و نقل یا حسابداری را ردیابی کنید.</t>
  </si>
  <si>
    <t>گردش موجودی کالا (INVENTORY TURNOVER)</t>
  </si>
  <si>
    <t>این KPI لجستیکی، تعداد دفعات فروش موجودی شما را به طور کامل در مدت زمان مشخص اندازه گیری می کند. این یک شاخص عالی برای برنامه ریزی تولید، بازاریابی و مدیریت فروش است. به طور کلی هرچه میزان گردش مالی شما بالاتر باشد ، بهتر است.البته متناسب به نوع و اندازه کسب و کار شما این نرخ متفاوت است. چیزی که اهمیت دارد این است که، نرخ متوسط ​​صنعت خود را تشخیص داده و سعی کنید از آن عبور کنید.</t>
  </si>
  <si>
    <t>نسبت موجودی به فروش (INVENTORY TO SALES RATIO)</t>
  </si>
  <si>
    <t>این شاخص عملکرد کلیدی، بیش از حد خوب است! این KPI، نسبت بین موجودی و میزان فروش را ارزیابی می‌کند. این شاخص کلیدی عملکرد به شما خواهد گفت که آیا شرکت شما قادر به مواجهه با شرایط غیر منتظره هست یا خیر. چرا که اگر درصد میزان فروش به موجودی زیاد باشد (بیش از ۹۰ درصد)، در صورتی که تقاضای محصول کمی بیشتر شود، با مشکل تامین کالا رو به رو خواهید شد.</t>
  </si>
  <si>
    <t xml:space="preserve"> (ORDER ACCURACY) دقت سفارش</t>
  </si>
  <si>
    <t>مدیریت بهینه ظرفیت انبارها و موجودی کالا</t>
  </si>
  <si>
    <t>وقوع تقلب</t>
  </si>
  <si>
    <t>امکان اشتباه در ارسال یا دریافت کالا ها و ثبت آنها</t>
  </si>
  <si>
    <t>عدم امکان برنامه ریزی صحیح برای فضای چیدمان کالاها یا حفاظت از آنها</t>
  </si>
  <si>
    <t>آسیب دیدگی کالاهای خریداری شده</t>
  </si>
  <si>
    <t>ارسال بموقع سفارشهای مشتریان با کمترین هزینه ممکن</t>
  </si>
  <si>
    <t>رعایت اصول ایمنی و بهداشتی و اصول 5S و HSE انبار - رعایتی</t>
  </si>
  <si>
    <t xml:space="preserve"> کنترل دقیق کمی و کیفی اقلام وارده به انبار و ثبت لحظه ای ورود و خروج -عملیاتی</t>
  </si>
  <si>
    <t xml:space="preserve"> ارائه گزارش در خصوص اقلام آسیب دیده و پیگیری های لازم - گزارشگری</t>
  </si>
  <si>
    <t>مسئولیت امنیت اطلاعات سازمانی -رعایتی- حفاظت از اطلاعات محرمانه</t>
  </si>
  <si>
    <r>
      <rPr>
        <b/>
        <sz val="12"/>
        <color rgb="FF00B050"/>
        <rFont val="B Nazanin"/>
        <charset val="178"/>
      </rPr>
      <t xml:space="preserve"> </t>
    </r>
    <r>
      <rPr>
        <b/>
        <sz val="12"/>
        <color theme="1"/>
        <rFont val="B Nazanin"/>
        <charset val="178"/>
      </rPr>
      <t>نظارت و کنترل بر بایگانی صحیح و به موقع نسخ اسناد و مدارک مربوط به ورود و خروج کالا - عملیاتی</t>
    </r>
  </si>
  <si>
    <t>تهیه و تنظیم گزارشات مستمر در خصوص امور مرتبط با پست - گزارشگری</t>
  </si>
  <si>
    <t>رعایت کلیه آیین نامه ها و دستورالعمل های درون سازمانی - رعایتی</t>
  </si>
  <si>
    <t>حفافظت و نگهداری کالاها در انبار به نحو صحیح و تسریع در امر تحویل با رعایت مقررات و دستورالعمل‌های سازمان و استانداردهای انبارداری-عملیاتی و رعایتی</t>
  </si>
  <si>
    <t>حفظ دارایی‌ها و کاهش خسارات احتمالی به منظور جلوگیری از تقلب و سوء استفاده غیر موثر و اتلاف منابع اقتصادی واحد تجاری-عملیاتی</t>
  </si>
  <si>
    <t>احتمال تقلب و سوء استفاده</t>
  </si>
  <si>
    <t>احتمال وقوع خسارات و عدم آراستگی</t>
  </si>
  <si>
    <t xml:space="preserve">عدم کنترل کیفی کالای خریداری شده و احتمال ضرر و زیان </t>
  </si>
  <si>
    <t xml:space="preserve"> عدم دسترسی سریع و آسان به کالا و زمان بر بودن جهت شناسایی اقلام</t>
  </si>
  <si>
    <t>عدم شناسایی اقلام راکد و هزینه انبارداری و عدم استفاده بهینه از فضای انبار</t>
  </si>
  <si>
    <t>اختلال در میزان موجودی سفارش و عدم رویه نامناسب در جهت شناسایی-طبقه بندی و انبارداری</t>
  </si>
  <si>
    <t>احتمال سوءاستفاده و تقلب</t>
  </si>
  <si>
    <t>عدم گزارشگیری صحیح و مطابقت با موجودی و BOM</t>
  </si>
  <si>
    <t>عدم استفاده بهینه از فضای انبار و هزینه انبارداری</t>
  </si>
  <si>
    <t>تاخیر در ثبت عمليات مربوط به مرجوع كردن كالاها و گزارش گیری</t>
  </si>
  <si>
    <t>ناهماهنگی و تاخیر در ارسال بار مشتری</t>
  </si>
  <si>
    <t xml:space="preserve">تاخیر در ثبت  رسید و حواله </t>
  </si>
  <si>
    <t>مدیر حراست</t>
  </si>
  <si>
    <t>مدیر فروش</t>
  </si>
  <si>
    <t xml:space="preserve">الزام و اخذ گزارش اقلام راکد   توسط مدیر انبار </t>
  </si>
  <si>
    <t xml:space="preserve">الزام و اخذ گزارش اقلام راکد توسط مدیر انبار </t>
  </si>
  <si>
    <t>شاخص</t>
  </si>
  <si>
    <t>تعداد 1400</t>
  </si>
  <si>
    <t>تعداد 1399</t>
  </si>
  <si>
    <t>تعداد حمل و نقل</t>
  </si>
  <si>
    <t>فروردین</t>
  </si>
  <si>
    <t>اردیبهشت</t>
  </si>
  <si>
    <t>خرداد</t>
  </si>
  <si>
    <t>تیر</t>
  </si>
  <si>
    <t>مرداد</t>
  </si>
  <si>
    <t>شهریور</t>
  </si>
  <si>
    <t>مهر</t>
  </si>
  <si>
    <t>آبان</t>
  </si>
  <si>
    <t>آذر</t>
  </si>
  <si>
    <t>دی</t>
  </si>
  <si>
    <t>بهمن</t>
  </si>
  <si>
    <t>اسفند</t>
  </si>
  <si>
    <t>ماه</t>
  </si>
  <si>
    <t>گروه محصول</t>
  </si>
  <si>
    <t>A</t>
  </si>
  <si>
    <t>R</t>
  </si>
  <si>
    <t>W</t>
  </si>
  <si>
    <t>S</t>
  </si>
  <si>
    <t>شهر</t>
  </si>
  <si>
    <t>تهران و حومه</t>
  </si>
  <si>
    <t>البرز و حومه</t>
  </si>
  <si>
    <t>مشهد و حومه</t>
  </si>
  <si>
    <t>اهواز و حومه</t>
  </si>
  <si>
    <t>شمال</t>
  </si>
  <si>
    <t>تبریز</t>
  </si>
  <si>
    <t>اصفهان</t>
  </si>
  <si>
    <t>شیراز</t>
  </si>
  <si>
    <t>ارومیه</t>
  </si>
  <si>
    <t>ایلام</t>
  </si>
  <si>
    <t>کرمان</t>
  </si>
  <si>
    <t>درصد</t>
  </si>
  <si>
    <t>سال 1400</t>
  </si>
  <si>
    <t>سال 1399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</si>
</sst>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_-* #,##0.00\-;_-* &quot;-&quot;??_-;_-@_-"/>
    <numFmt numFmtId="165" formatCode="0.000"/>
    <numFmt numFmtId="166" formatCode="_-* #,##0.000_-;_-* #,##0.000\-;_-* &quot;-&quot;??_-;_-@_-"/>
    <numFmt numFmtId="167" formatCode="_-* #,##0.0000_-;_-* #,##0.0000\-;_-* &quot;-&quot;??_-;_-@_-"/>
    <numFmt numFmtId="168" formatCode="0.0"/>
    <numFmt numFmtId="169" formatCode="_-* #,##0_-;_-* #,##0\-;_-* &quot;-&quot;??_-;_-@_-"/>
  </numFmts>
  <fonts count="12" x14ac:knownFonts="1">
    <font>
      <sz val="11"/>
      <color theme="1"/>
      <name val="Calibri"/>
      <family val="2"/>
      <charset val="178"/>
      <scheme val="minor"/>
    </font>
    <font>
      <b/>
      <sz val="12"/>
      <color theme="1"/>
      <name val="B Nazanin"/>
      <charset val="178"/>
    </font>
    <font>
      <b/>
      <sz val="12"/>
      <color rgb="FF00B050"/>
      <name val="B Nazanin"/>
      <charset val="178"/>
    </font>
    <font>
      <b/>
      <sz val="12"/>
      <name val="B Nazanin"/>
      <charset val="178"/>
    </font>
    <font>
      <b/>
      <sz val="11"/>
      <color theme="1"/>
      <name val="Calibri"/>
      <family val="2"/>
      <scheme val="minor"/>
    </font>
    <font>
      <sz val="11"/>
      <color theme="1"/>
      <name val="Calibri"/>
      <family val="2"/>
      <charset val="178"/>
      <scheme val="minor"/>
    </font>
    <font>
      <b/>
      <sz val="12"/>
      <color indexed="8"/>
      <name val="B Nazanin"/>
      <charset val="178"/>
    </font>
    <font>
      <sz val="12"/>
      <color theme="1"/>
      <name val="B Nazanin"/>
      <charset val="178"/>
    </font>
    <font>
      <sz val="11"/>
      <name val="B Nazanin"/>
      <charset val="178"/>
    </font>
    <font>
      <b/>
      <sz val="11"/>
      <color theme="1"/>
      <name val="B Nazanin"/>
      <charset val="178"/>
    </font>
    <font>
      <sz val="9"/>
      <color indexed="81"/>
      <name val="Tahoma"/>
      <family val="2"/>
    </font>
    <font>
      <b/>
      <sz val="9"/>
      <color indexed="81"/>
      <name val="Tahoma"/>
      <family val="2"/>
    </font>
  </fonts>
  <fills count="5">
    <fill>
      <patternFill patternType="none"/>
    </fill>
    <fill>
      <patternFill patternType="gray125"/>
    </fill>
    <fill>
      <patternFill patternType="solid">
        <fgColor theme="0" tint="-0.249977111117893"/>
        <bgColor indexed="64"/>
      </patternFill>
    </fill>
    <fill>
      <patternFill patternType="solid">
        <fgColor rgb="FF00B05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9" fontId="5" fillId="0" borderId="0" applyFont="0" applyFill="0" applyBorder="0" applyAlignment="0" applyProtection="0"/>
    <xf numFmtId="164" fontId="5" fillId="0" borderId="0" applyFont="0" applyFill="0" applyBorder="0" applyAlignment="0" applyProtection="0"/>
  </cellStyleXfs>
  <cellXfs count="94">
    <xf numFmtId="0" fontId="0" fillId="0" borderId="0" xfId="0"/>
    <xf numFmtId="0" fontId="1" fillId="0" borderId="0" xfId="0" applyFont="1" applyAlignment="1">
      <alignment horizontal="right" vertical="top" wrapText="1" readingOrder="2"/>
    </xf>
    <xf numFmtId="0" fontId="2" fillId="0" borderId="0" xfId="0" applyFont="1" applyAlignment="1">
      <alignment vertical="center" wrapText="1" readingOrder="2"/>
    </xf>
    <xf numFmtId="0" fontId="1" fillId="0" borderId="1" xfId="0" applyFont="1" applyBorder="1" applyAlignment="1">
      <alignment horizontal="right" vertical="top" wrapText="1" readingOrder="2"/>
    </xf>
    <xf numFmtId="0" fontId="1" fillId="0" borderId="1" xfId="0" applyFont="1" applyBorder="1" applyAlignment="1">
      <alignment horizontal="right" vertical="top" readingOrder="2"/>
    </xf>
    <xf numFmtId="0" fontId="4" fillId="0" borderId="1" xfId="0" applyFont="1" applyBorder="1" applyAlignment="1">
      <alignment horizontal="center" vertical="center"/>
    </xf>
    <xf numFmtId="0" fontId="1" fillId="0" borderId="2" xfId="0" applyFont="1" applyBorder="1" applyAlignment="1">
      <alignment horizontal="right" vertical="top" wrapText="1" readingOrder="2"/>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textRotation="90" wrapText="1"/>
    </xf>
    <xf numFmtId="2" fontId="6" fillId="2" borderId="2" xfId="0" applyNumberFormat="1" applyFont="1" applyFill="1" applyBorder="1" applyAlignment="1">
      <alignment horizontal="center" vertical="center" textRotation="90"/>
    </xf>
    <xf numFmtId="0" fontId="2" fillId="0" borderId="0" xfId="0" applyFont="1" applyAlignment="1">
      <alignment horizontal="center" vertical="center" wrapText="1" readingOrder="2"/>
    </xf>
    <xf numFmtId="0" fontId="0" fillId="0" borderId="0" xfId="0" applyAlignment="1">
      <alignment horizontal="center" vertical="center"/>
    </xf>
    <xf numFmtId="9" fontId="0" fillId="0" borderId="0" xfId="1" applyFont="1"/>
    <xf numFmtId="9" fontId="2" fillId="0" borderId="0" xfId="1" applyFont="1" applyAlignment="1">
      <alignment vertical="center" wrapText="1" readingOrder="2"/>
    </xf>
    <xf numFmtId="9" fontId="6" fillId="2" borderId="2" xfId="1" applyFont="1" applyFill="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readingOrder="2"/>
    </xf>
    <xf numFmtId="0" fontId="1" fillId="0" borderId="11" xfId="0" applyFont="1" applyBorder="1" applyAlignment="1">
      <alignment horizontal="right" vertical="center" readingOrder="2"/>
    </xf>
    <xf numFmtId="0" fontId="1" fillId="0" borderId="1" xfId="0" applyFont="1" applyBorder="1" applyAlignment="1">
      <alignment horizontal="right" vertical="center" readingOrder="2"/>
    </xf>
    <xf numFmtId="164" fontId="0" fillId="0" borderId="0" xfId="0" applyNumberFormat="1"/>
    <xf numFmtId="164" fontId="7" fillId="0" borderId="1" xfId="2" applyFont="1" applyBorder="1" applyAlignment="1">
      <alignment horizontal="center" vertical="center"/>
    </xf>
    <xf numFmtId="0" fontId="7" fillId="0" borderId="1" xfId="0" applyFont="1" applyBorder="1"/>
    <xf numFmtId="164" fontId="0" fillId="0" borderId="0" xfId="2" applyFont="1"/>
    <xf numFmtId="0" fontId="6" fillId="2" borderId="7" xfId="0" applyFont="1" applyFill="1" applyBorder="1" applyAlignment="1">
      <alignment vertical="center"/>
    </xf>
    <xf numFmtId="43" fontId="0" fillId="0" borderId="1" xfId="2" applyNumberFormat="1" applyFont="1" applyBorder="1"/>
    <xf numFmtId="165" fontId="0" fillId="0" borderId="1" xfId="0" applyNumberFormat="1" applyBorder="1"/>
    <xf numFmtId="164" fontId="0" fillId="0" borderId="0" xfId="1" applyNumberFormat="1" applyFont="1"/>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readingOrder="2"/>
    </xf>
    <xf numFmtId="164" fontId="7" fillId="0" borderId="1" xfId="0" applyNumberFormat="1" applyFont="1" applyBorder="1" applyAlignment="1">
      <alignment horizontal="center" vertical="center"/>
    </xf>
    <xf numFmtId="164" fontId="7" fillId="0" borderId="1" xfId="1" applyNumberFormat="1" applyFont="1" applyBorder="1" applyAlignment="1">
      <alignment horizontal="center" vertical="center"/>
    </xf>
    <xf numFmtId="166" fontId="7" fillId="0" borderId="1" xfId="0" applyNumberFormat="1" applyFont="1" applyBorder="1" applyAlignment="1">
      <alignment horizontal="center" vertical="center"/>
    </xf>
    <xf numFmtId="0" fontId="0" fillId="0" borderId="0" xfId="0" applyAlignment="1">
      <alignment horizontal="center"/>
    </xf>
    <xf numFmtId="0" fontId="4" fillId="0" borderId="14" xfId="0" applyFont="1" applyBorder="1" applyAlignment="1">
      <alignment horizontal="center" vertical="center"/>
    </xf>
    <xf numFmtId="164" fontId="7" fillId="0" borderId="2" xfId="2" applyFont="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0" fontId="1" fillId="3" borderId="0" xfId="0" applyFont="1" applyFill="1" applyAlignment="1">
      <alignment horizontal="right" vertical="top" wrapText="1" readingOrder="2"/>
    </xf>
    <xf numFmtId="0" fontId="3" fillId="3" borderId="0" xfId="0" applyFont="1" applyFill="1" applyAlignment="1">
      <alignment horizontal="right" vertical="center" readingOrder="2"/>
    </xf>
    <xf numFmtId="167" fontId="0" fillId="0" borderId="0" xfId="0" applyNumberFormat="1"/>
    <xf numFmtId="0" fontId="1" fillId="0" borderId="1" xfId="0" applyFont="1" applyBorder="1" applyAlignment="1">
      <alignment vertical="center" readingOrder="2"/>
    </xf>
    <xf numFmtId="0" fontId="1" fillId="0" borderId="9" xfId="0" applyFont="1" applyBorder="1" applyAlignment="1">
      <alignment vertical="center" readingOrder="2"/>
    </xf>
    <xf numFmtId="0" fontId="7" fillId="0" borderId="2" xfId="0" applyFont="1" applyBorder="1" applyAlignment="1">
      <alignment vertical="center"/>
    </xf>
    <xf numFmtId="0" fontId="7" fillId="0" borderId="9" xfId="0" applyFont="1" applyBorder="1" applyAlignment="1">
      <alignment vertical="center"/>
    </xf>
    <xf numFmtId="164" fontId="7" fillId="0" borderId="2" xfId="0" applyNumberFormat="1" applyFont="1" applyBorder="1" applyAlignment="1">
      <alignment vertical="center"/>
    </xf>
    <xf numFmtId="164" fontId="7" fillId="0" borderId="9" xfId="2" applyFont="1" applyBorder="1" applyAlignment="1">
      <alignment vertical="center"/>
    </xf>
    <xf numFmtId="0" fontId="7" fillId="0" borderId="1" xfId="0" applyFont="1" applyBorder="1" applyAlignment="1">
      <alignment vertical="center"/>
    </xf>
    <xf numFmtId="164" fontId="7" fillId="0" borderId="1" xfId="0" applyNumberFormat="1" applyFont="1" applyBorder="1" applyAlignment="1">
      <alignment vertical="center"/>
    </xf>
    <xf numFmtId="0" fontId="9" fillId="0" borderId="1" xfId="0" applyFont="1" applyBorder="1" applyAlignment="1">
      <alignment horizontal="center" vertical="center"/>
    </xf>
    <xf numFmtId="9" fontId="9" fillId="0" borderId="1" xfId="1" applyFont="1" applyBorder="1" applyAlignment="1">
      <alignment horizontal="center" vertical="center"/>
    </xf>
    <xf numFmtId="0" fontId="9" fillId="0" borderId="22" xfId="0" applyFont="1" applyBorder="1" applyAlignment="1">
      <alignment horizontal="center" vertical="center"/>
    </xf>
    <xf numFmtId="168" fontId="9" fillId="0" borderId="1" xfId="1" applyNumberFormat="1" applyFont="1" applyBorder="1" applyAlignment="1">
      <alignment horizontal="center" vertical="center"/>
    </xf>
    <xf numFmtId="1" fontId="9" fillId="0" borderId="1" xfId="1" applyNumberFormat="1" applyFont="1" applyBorder="1" applyAlignment="1">
      <alignment horizontal="center" vertical="center"/>
    </xf>
    <xf numFmtId="168" fontId="9" fillId="0" borderId="1" xfId="0" applyNumberFormat="1" applyFont="1" applyBorder="1" applyAlignment="1">
      <alignment horizontal="center" vertical="center"/>
    </xf>
    <xf numFmtId="0" fontId="9" fillId="4" borderId="1" xfId="0" applyFont="1" applyFill="1" applyBorder="1" applyAlignment="1">
      <alignment horizontal="center" vertical="center" wrapText="1"/>
    </xf>
    <xf numFmtId="169" fontId="9" fillId="0" borderId="1" xfId="2" applyNumberFormat="1" applyFont="1" applyBorder="1" applyAlignment="1">
      <alignment horizontal="center" vertical="center"/>
    </xf>
    <xf numFmtId="0" fontId="9" fillId="2" borderId="1" xfId="0" applyFont="1" applyFill="1" applyBorder="1" applyAlignment="1">
      <alignment horizontal="center" vertical="center"/>
    </xf>
    <xf numFmtId="0" fontId="9" fillId="0" borderId="9" xfId="0" applyFont="1" applyBorder="1" applyAlignment="1">
      <alignment horizontal="center" vertical="center"/>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49" fontId="6" fillId="2" borderId="6"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2" fontId="6" fillId="2" borderId="7" xfId="0" applyNumberFormat="1" applyFont="1" applyFill="1" applyBorder="1" applyAlignment="1">
      <alignment horizontal="center" vertical="center" wrapText="1"/>
    </xf>
    <xf numFmtId="2" fontId="6" fillId="2" borderId="12"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165" fontId="6" fillId="2" borderId="6" xfId="0" applyNumberFormat="1" applyFont="1" applyFill="1" applyBorder="1" applyAlignment="1">
      <alignment horizontal="center" vertical="center" wrapText="1"/>
    </xf>
    <xf numFmtId="165" fontId="6" fillId="2" borderId="10" xfId="0" applyNumberFormat="1" applyFont="1" applyFill="1" applyBorder="1" applyAlignment="1">
      <alignment horizontal="center" vertical="center" wrapText="1"/>
    </xf>
    <xf numFmtId="0" fontId="6" fillId="2" borderId="10" xfId="0" applyFont="1" applyFill="1" applyBorder="1" applyAlignment="1">
      <alignment horizontal="center" vertical="center"/>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19" xfId="0" applyFont="1" applyBorder="1" applyAlignment="1">
      <alignment horizontal="righ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right" vertical="center" wrapText="1"/>
    </xf>
    <xf numFmtId="0" fontId="1" fillId="0" borderId="16" xfId="0" applyFont="1" applyBorder="1" applyAlignment="1">
      <alignment horizontal="right" vertical="center"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4" borderId="15" xfId="0" applyFont="1" applyFill="1" applyBorder="1" applyAlignment="1">
      <alignment horizontal="right" vertical="center" wrapText="1"/>
    </xf>
    <xf numFmtId="0" fontId="1" fillId="4" borderId="16" xfId="0" applyFont="1" applyFill="1" applyBorder="1" applyAlignment="1">
      <alignment horizontal="right"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5" xfId="0" applyFont="1" applyBorder="1" applyAlignment="1">
      <alignment horizontal="right" vertical="center"/>
    </xf>
    <xf numFmtId="0" fontId="1" fillId="0" borderId="16" xfId="0" applyFont="1" applyBorder="1" applyAlignment="1">
      <alignment horizontal="righ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doughnutChart>
        <c:varyColors val="1"/>
        <c:ser>
          <c:idx val="0"/>
          <c:order val="0"/>
          <c:tx>
            <c:strRef>
              <c:f>'نمودار دایره ای'!$B$1</c:f>
              <c:strCache>
                <c:ptCount val="1"/>
                <c:pt idx="0">
                  <c:v>سطح ریسک</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'نمودار دایره ای'!$A$2:$A$10</c:f>
              <c:strCache>
                <c:ptCount val="9"/>
                <c:pt idx="0">
                  <c:v>مدیر انبار</c:v>
                </c:pt>
                <c:pt idx="1">
                  <c:v>منابع انسانی</c:v>
                </c:pt>
                <c:pt idx="2">
                  <c:v>مدیر بازرگانی و انبار</c:v>
                </c:pt>
                <c:pt idx="3">
                  <c:v>مدیر تدارکات</c:v>
                </c:pt>
                <c:pt idx="4">
                  <c:v>مدیر کنترل کیفیت</c:v>
                </c:pt>
                <c:pt idx="5">
                  <c:v>مدیر کارخانه</c:v>
                </c:pt>
                <c:pt idx="6">
                  <c:v>سیستم ها و روشها</c:v>
                </c:pt>
                <c:pt idx="7">
                  <c:v>مدیر فروش</c:v>
                </c:pt>
                <c:pt idx="8">
                  <c:v>مدیر حراست</c:v>
                </c:pt>
              </c:strCache>
            </c:strRef>
          </c:cat>
          <c:val>
            <c:numRef>
              <c:f>'نمودار دایره ای'!$B$2:$B$10</c:f>
              <c:numCache>
                <c:formatCode>_-* #,##0.00_-;_-* #,##0.00\-;_-* "-"??_-;_-@_-</c:formatCode>
                <c:ptCount val="9"/>
                <c:pt idx="0">
                  <c:v>0.11889999999999999</c:v>
                </c:pt>
                <c:pt idx="1">
                  <c:v>1.4999999999999999E-2</c:v>
                </c:pt>
                <c:pt idx="2">
                  <c:v>5.7599999999999998E-2</c:v>
                </c:pt>
                <c:pt idx="3">
                  <c:v>2.5500000000000002E-2</c:v>
                </c:pt>
                <c:pt idx="4">
                  <c:v>8.0799999999999997E-2</c:v>
                </c:pt>
                <c:pt idx="5">
                  <c:v>1.4999999999999999E-2</c:v>
                </c:pt>
                <c:pt idx="6">
                  <c:v>0.15709000000000001</c:v>
                </c:pt>
                <c:pt idx="7">
                  <c:v>3.4399999999999993E-2</c:v>
                </c:pt>
                <c:pt idx="8">
                  <c:v>4.1899999999999993E-2</c:v>
                </c:pt>
              </c:numCache>
            </c:numRef>
          </c:val>
          <c:extLst>
            <c:ext xmlns:c16="http://schemas.microsoft.com/office/drawing/2014/chart" uri="{C3380CC4-5D6E-409C-BE32-E72D297353CC}">
              <c16:uniqueId val="{00000000-C166-4CC6-8B4E-E8E9B145051D}"/>
            </c:ext>
          </c:extLst>
        </c:ser>
        <c:dLbls>
          <c:showLegendKey val="0"/>
          <c:showVal val="0"/>
          <c:showCatName val="1"/>
          <c:showSerName val="0"/>
          <c:showPercent val="1"/>
          <c:showBubbleSize val="0"/>
          <c:showLeaderLines val="1"/>
        </c:dLbls>
        <c:firstSliceAng val="360"/>
        <c:holeSize val="50"/>
      </c:doughnut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'نمودار عنکبوتی'!$B$7</c:f>
              <c:strCache>
                <c:ptCount val="1"/>
                <c:pt idx="0">
                  <c:v>سطح ريسك كنترل واقعي</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'نمودار عنکبوتی'!$A$8:$A$10</c:f>
              <c:strCache>
                <c:ptCount val="3"/>
                <c:pt idx="0">
                  <c:v>عملیاتی</c:v>
                </c:pt>
                <c:pt idx="1">
                  <c:v>گزارشگری</c:v>
                </c:pt>
                <c:pt idx="2">
                  <c:v>رعایتی</c:v>
                </c:pt>
              </c:strCache>
            </c:strRef>
          </c:cat>
          <c:val>
            <c:numRef>
              <c:f>'نمودار عنکبوتی'!$B$8:$B$10</c:f>
              <c:numCache>
                <c:formatCode>0.000</c:formatCode>
                <c:ptCount val="3"/>
                <c:pt idx="0">
                  <c:v>0.5216666666666665</c:v>
                </c:pt>
                <c:pt idx="1">
                  <c:v>0.51500000000000001</c:v>
                </c:pt>
                <c:pt idx="2">
                  <c:v>0.51188461538461527</c:v>
                </c:pt>
              </c:numCache>
            </c:numRef>
          </c:val>
          <c:extLst>
            <c:ext xmlns:c16="http://schemas.microsoft.com/office/drawing/2014/chart" uri="{C3380CC4-5D6E-409C-BE32-E72D297353CC}">
              <c16:uniqueId val="{00000000-0D22-4816-B0C0-03F579269D9A}"/>
            </c:ext>
          </c:extLst>
        </c:ser>
        <c:ser>
          <c:idx val="1"/>
          <c:order val="1"/>
          <c:tx>
            <c:strRef>
              <c:f>'نمودار عنکبوتی'!$C$7</c:f>
              <c:strCache>
                <c:ptCount val="1"/>
                <c:pt idx="0">
                  <c:v> سطح ريسك كنترل مطلوب </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'نمودار عنکبوتی'!$A$8:$A$10</c:f>
              <c:strCache>
                <c:ptCount val="3"/>
                <c:pt idx="0">
                  <c:v>عملیاتی</c:v>
                </c:pt>
                <c:pt idx="1">
                  <c:v>گزارشگری</c:v>
                </c:pt>
                <c:pt idx="2">
                  <c:v>رعایتی</c:v>
                </c:pt>
              </c:strCache>
            </c:strRef>
          </c:cat>
          <c:val>
            <c:numRef>
              <c:f>'نمودار عنکبوتی'!$C$8:$C$10</c:f>
              <c:numCache>
                <c:formatCode>_(* #,##0.00_);_(* \(#,##0.00\);_(* "-"??_);_(@_)</c:formatCode>
                <c:ptCount val="3"/>
                <c:pt idx="0">
                  <c:v>0.3</c:v>
                </c:pt>
                <c:pt idx="1">
                  <c:v>0.3</c:v>
                </c:pt>
                <c:pt idx="2">
                  <c:v>0.3</c:v>
                </c:pt>
              </c:numCache>
            </c:numRef>
          </c:val>
          <c:extLst>
            <c:ext xmlns:c16="http://schemas.microsoft.com/office/drawing/2014/chart" uri="{C3380CC4-5D6E-409C-BE32-E72D297353CC}">
              <c16:uniqueId val="{00000001-0D22-4816-B0C0-03F579269D9A}"/>
            </c:ext>
          </c:extLst>
        </c:ser>
        <c:dLbls>
          <c:showLegendKey val="0"/>
          <c:showVal val="1"/>
          <c:showCatName val="0"/>
          <c:showSerName val="0"/>
          <c:showPercent val="0"/>
          <c:showBubbleSize val="0"/>
        </c:dLbls>
        <c:axId val="133080576"/>
        <c:axId val="104122624"/>
      </c:radarChart>
      <c:catAx>
        <c:axId val="133080576"/>
        <c:scaling>
          <c:orientation val="maxMin"/>
        </c:scaling>
        <c:delete val="0"/>
        <c:axPos val="b"/>
        <c:majorGridlines/>
        <c:numFmt formatCode="General" sourceLinked="0"/>
        <c:majorTickMark val="none"/>
        <c:minorTickMark val="none"/>
        <c:tickLblPos val="nextTo"/>
        <c:spPr>
          <a:ln w="9525">
            <a:noFill/>
          </a:ln>
        </c:spPr>
        <c:crossAx val="104122624"/>
        <c:crosses val="autoZero"/>
        <c:auto val="1"/>
        <c:lblAlgn val="ctr"/>
        <c:lblOffset val="100"/>
        <c:noMultiLvlLbl val="0"/>
      </c:catAx>
      <c:valAx>
        <c:axId val="104122624"/>
        <c:scaling>
          <c:orientation val="minMax"/>
        </c:scaling>
        <c:delete val="0"/>
        <c:axPos val="l"/>
        <c:majorGridlines/>
        <c:minorGridlines/>
        <c:numFmt formatCode="0.000" sourceLinked="1"/>
        <c:majorTickMark val="none"/>
        <c:minorTickMark val="none"/>
        <c:tickLblPos val="nextTo"/>
        <c:crossAx val="13308057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emf"/><Relationship Id="rId1" Type="http://schemas.openxmlformats.org/officeDocument/2006/relationships/customXml" Target="../ink/ink1.xml"/><Relationship Id="rId6" Type="http://schemas.openxmlformats.org/officeDocument/2006/relationships/image" Target="../media/image3.emf"/><Relationship Id="rId5" Type="http://schemas.openxmlformats.org/officeDocument/2006/relationships/customXml" Target="../ink/ink3.xml"/><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ustomXml" Target="../ink/ink5.xml"/><Relationship Id="rId2" Type="http://schemas.openxmlformats.org/officeDocument/2006/relationships/image" Target="../media/image1.emf"/><Relationship Id="rId1" Type="http://schemas.openxmlformats.org/officeDocument/2006/relationships/customXml" Target="../ink/ink4.xml"/><Relationship Id="rId6" Type="http://schemas.openxmlformats.org/officeDocument/2006/relationships/image" Target="../media/image3.emf"/></Relationships>
</file>

<file path=xl/drawings/_rels/drawing4.xml.rels><?xml version="1.0" encoding="UTF-8" standalone="yes"?>
<Relationships xmlns="http://schemas.openxmlformats.org/package/2006/relationships"><Relationship Id="rId3" Type="http://schemas.openxmlformats.org/officeDocument/2006/relationships/customXml" Target="../ink/ink7.xml"/><Relationship Id="rId2" Type="http://schemas.openxmlformats.org/officeDocument/2006/relationships/image" Target="../media/image1.emf"/><Relationship Id="rId1" Type="http://schemas.openxmlformats.org/officeDocument/2006/relationships/customXml" Target="../ink/ink6.xml"/><Relationship Id="rId6" Type="http://schemas.openxmlformats.org/officeDocument/2006/relationships/image" Target="../media/image3.emf"/></Relationships>
</file>

<file path=xl/drawings/_rels/drawing5.xml.rels><?xml version="1.0" encoding="UTF-8" standalone="yes"?>
<Relationships xmlns="http://schemas.openxmlformats.org/package/2006/relationships"><Relationship Id="rId3" Type="http://schemas.openxmlformats.org/officeDocument/2006/relationships/customXml" Target="../ink/ink9.xml"/><Relationship Id="rId2" Type="http://schemas.openxmlformats.org/officeDocument/2006/relationships/image" Target="../media/image1.emf"/><Relationship Id="rId1" Type="http://schemas.openxmlformats.org/officeDocument/2006/relationships/customXml" Target="../ink/ink8.xml"/><Relationship Id="rId6"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456780</xdr:colOff>
      <xdr:row>13</xdr:row>
      <xdr:rowOff>762060</xdr:rowOff>
    </xdr:from>
    <xdr:to>
      <xdr:col>9</xdr:col>
      <xdr:colOff>457140</xdr:colOff>
      <xdr:row>13</xdr:row>
      <xdr:rowOff>781500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5" name="Ink 4">
              <a:extLst>
                <a:ext uri="{FF2B5EF4-FFF2-40B4-BE49-F238E27FC236}">
                  <a16:creationId xmlns:a16="http://schemas.microsoft.com/office/drawing/2014/main" id="{00000000-0008-0000-0000-000005000000}"/>
                </a:ext>
              </a:extLst>
            </xdr14:cNvPr>
            <xdr14:cNvContentPartPr/>
          </xdr14:nvContentPartPr>
          <xdr14:nvPr macro=""/>
          <xdr14:xfrm>
            <a:off x="11229517860" y="5343585"/>
            <a:ext cx="360" cy="19440"/>
          </xdr14:xfrm>
        </xdr:contentPart>
      </mc:Choice>
      <mc:Fallback xmlns="">
        <xdr:pic>
          <xdr:nvPicPr>
            <xdr:cNvPr id="5" name="Ink 4"/>
            <xdr:cNvPicPr/>
          </xdr:nvPicPr>
          <xdr:blipFill>
            <a:blip xmlns:r="http://schemas.openxmlformats.org/officeDocument/2006/relationships" r:embed="rId2"/>
            <a:stretch>
              <a:fillRect/>
            </a:stretch>
          </xdr:blipFill>
          <xdr:spPr>
            <a:xfrm>
              <a:off x="11229505980" y="5331705"/>
              <a:ext cx="24120" cy="43200"/>
            </a:xfrm>
            <a:prstGeom prst="rect">
              <a:avLst/>
            </a:prstGeom>
          </xdr:spPr>
        </xdr:pic>
      </mc:Fallback>
    </mc:AlternateContent>
    <xdr:clientData/>
  </xdr:twoCellAnchor>
  <xdr:twoCellAnchor>
    <xdr:from>
      <xdr:col>2</xdr:col>
      <xdr:colOff>3504720</xdr:colOff>
      <xdr:row>9</xdr:row>
      <xdr:rowOff>219165</xdr:rowOff>
    </xdr:from>
    <xdr:to>
      <xdr:col>2</xdr:col>
      <xdr:colOff>3524160</xdr:colOff>
      <xdr:row>9</xdr:row>
      <xdr:rowOff>257685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6" name="Ink 5">
              <a:extLst>
                <a:ext uri="{FF2B5EF4-FFF2-40B4-BE49-F238E27FC236}">
                  <a16:creationId xmlns:a16="http://schemas.microsoft.com/office/drawing/2014/main" id="{00000000-0008-0000-0000-000006000000}"/>
                </a:ext>
              </a:extLst>
            </xdr14:cNvPr>
            <xdr14:cNvContentPartPr/>
          </xdr14:nvContentPartPr>
          <xdr14:nvPr macro=""/>
          <xdr14:xfrm>
            <a:off x="11232508740" y="3991065"/>
            <a:ext cx="19440" cy="38520"/>
          </xdr14:xfrm>
        </xdr:contentPart>
      </mc:Choice>
      <mc:Fallback xmlns="">
        <xdr:pic>
          <xdr:nvPicPr>
            <xdr:cNvPr id="6" name="Ink 5"/>
            <xdr:cNvPicPr/>
          </xdr:nvPicPr>
          <xdr:blipFill>
            <a:blip xmlns:r="http://schemas.openxmlformats.org/officeDocument/2006/relationships" r:embed="rId4"/>
            <a:stretch>
              <a:fillRect/>
            </a:stretch>
          </xdr:blipFill>
          <xdr:spPr>
            <a:xfrm>
              <a:off x="11232496860" y="3979185"/>
              <a:ext cx="43200" cy="62280"/>
            </a:xfrm>
            <a:prstGeom prst="rect">
              <a:avLst/>
            </a:prstGeom>
          </xdr:spPr>
        </xdr:pic>
      </mc:Fallback>
    </mc:AlternateContent>
    <xdr:clientData/>
  </xdr:twoCellAnchor>
  <xdr:twoCellAnchor>
    <xdr:from>
      <xdr:col>9</xdr:col>
      <xdr:colOff>456780</xdr:colOff>
      <xdr:row>13</xdr:row>
      <xdr:rowOff>781140</xdr:rowOff>
    </xdr:from>
    <xdr:to>
      <xdr:col>9</xdr:col>
      <xdr:colOff>457140</xdr:colOff>
      <xdr:row>13</xdr:row>
      <xdr:rowOff>781500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7" name="Ink 6">
              <a:extLst>
                <a:ext uri="{FF2B5EF4-FFF2-40B4-BE49-F238E27FC236}">
                  <a16:creationId xmlns:a16="http://schemas.microsoft.com/office/drawing/2014/main" id="{00000000-0008-0000-0000-000007000000}"/>
                </a:ext>
              </a:extLst>
            </xdr14:cNvPr>
            <xdr14:cNvContentPartPr/>
          </xdr14:nvContentPartPr>
          <xdr14:nvPr macro=""/>
          <xdr14:xfrm>
            <a:off x="11229517860" y="5362665"/>
            <a:ext cx="360" cy="360"/>
          </xdr14:xfrm>
        </xdr:contentPart>
      </mc:Choice>
      <mc:Fallback xmlns="">
        <xdr:pic>
          <xdr:nvPicPr>
            <xdr:cNvPr id="7" name="Ink 6"/>
            <xdr:cNvPicPr/>
          </xdr:nvPicPr>
          <xdr:blipFill>
            <a:blip xmlns:r="http://schemas.openxmlformats.org/officeDocument/2006/relationships" r:embed="rId6"/>
            <a:stretch>
              <a:fillRect/>
            </a:stretch>
          </xdr:blipFill>
          <xdr:spPr>
            <a:xfrm>
              <a:off x="11229505980" y="5350785"/>
              <a:ext cx="24120" cy="2412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95251</xdr:colOff>
      <xdr:row>0</xdr:row>
      <xdr:rowOff>90487</xdr:rowOff>
    </xdr:from>
    <xdr:to>
      <xdr:col>11</xdr:col>
      <xdr:colOff>657226</xdr:colOff>
      <xdr:row>19</xdr:row>
      <xdr:rowOff>19050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456780</xdr:colOff>
      <xdr:row>0</xdr:row>
      <xdr:rowOff>762060</xdr:rowOff>
    </xdr:from>
    <xdr:to>
      <xdr:col>9</xdr:col>
      <xdr:colOff>457140</xdr:colOff>
      <xdr:row>0</xdr:row>
      <xdr:rowOff>781500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xdr14:nvContentPartPr>
          <xdr14:nvPr macro=""/>
          <xdr14:xfrm>
            <a:off x="11229517860" y="5343585"/>
            <a:ext cx="360" cy="19440"/>
          </xdr14:xfrm>
        </xdr:contentPart>
      </mc:Choice>
      <mc:Fallback xmlns="">
        <xdr:pic>
          <xdr:nvPicPr>
            <xdr:cNvPr id="5" name="Ink 4"/>
            <xdr:cNvPicPr/>
          </xdr:nvPicPr>
          <xdr:blipFill>
            <a:blip xmlns:r="http://schemas.openxmlformats.org/officeDocument/2006/relationships" r:embed="rId2"/>
            <a:stretch>
              <a:fillRect/>
            </a:stretch>
          </xdr:blipFill>
          <xdr:spPr>
            <a:xfrm>
              <a:off x="11229505980" y="5331705"/>
              <a:ext cx="24120" cy="43200"/>
            </a:xfrm>
            <a:prstGeom prst="rect">
              <a:avLst/>
            </a:prstGeom>
          </xdr:spPr>
        </xdr:pic>
      </mc:Fallback>
    </mc:AlternateContent>
    <xdr:clientData/>
  </xdr:twoCellAnchor>
  <xdr:twoCellAnchor>
    <xdr:from>
      <xdr:col>9</xdr:col>
      <xdr:colOff>456780</xdr:colOff>
      <xdr:row>0</xdr:row>
      <xdr:rowOff>781140</xdr:rowOff>
    </xdr:from>
    <xdr:to>
      <xdr:col>9</xdr:col>
      <xdr:colOff>457140</xdr:colOff>
      <xdr:row>0</xdr:row>
      <xdr:rowOff>781500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00000000-0008-0000-0200-000003000000}"/>
                </a:ext>
              </a:extLst>
            </xdr14:cNvPr>
            <xdr14:cNvContentPartPr/>
          </xdr14:nvContentPartPr>
          <xdr14:nvPr macro=""/>
          <xdr14:xfrm>
            <a:off x="11229517860" y="5362665"/>
            <a:ext cx="360" cy="360"/>
          </xdr14:xfrm>
        </xdr:contentPart>
      </mc:Choice>
      <mc:Fallback xmlns="">
        <xdr:pic>
          <xdr:nvPicPr>
            <xdr:cNvPr id="7" name="Ink 6"/>
            <xdr:cNvPicPr/>
          </xdr:nvPicPr>
          <xdr:blipFill>
            <a:blip xmlns:r="http://schemas.openxmlformats.org/officeDocument/2006/relationships" r:embed="rId6"/>
            <a:stretch>
              <a:fillRect/>
            </a:stretch>
          </xdr:blipFill>
          <xdr:spPr>
            <a:xfrm>
              <a:off x="11229505980" y="5350785"/>
              <a:ext cx="24120" cy="2412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9</xdr:col>
      <xdr:colOff>456780</xdr:colOff>
      <xdr:row>0</xdr:row>
      <xdr:rowOff>762060</xdr:rowOff>
    </xdr:from>
    <xdr:to>
      <xdr:col>9</xdr:col>
      <xdr:colOff>457140</xdr:colOff>
      <xdr:row>0</xdr:row>
      <xdr:rowOff>781500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300-000002000000}"/>
                </a:ext>
              </a:extLst>
            </xdr14:cNvPr>
            <xdr14:cNvContentPartPr/>
          </xdr14:nvContentPartPr>
          <xdr14:nvPr macro=""/>
          <xdr14:xfrm>
            <a:off x="11229517860" y="5343585"/>
            <a:ext cx="360" cy="19440"/>
          </xdr14:xfrm>
        </xdr:contentPart>
      </mc:Choice>
      <mc:Fallback xmlns="">
        <xdr:pic>
          <xdr:nvPicPr>
            <xdr:cNvPr id="5" name="Ink 4"/>
            <xdr:cNvPicPr/>
          </xdr:nvPicPr>
          <xdr:blipFill>
            <a:blip xmlns:r="http://schemas.openxmlformats.org/officeDocument/2006/relationships" r:embed="rId2"/>
            <a:stretch>
              <a:fillRect/>
            </a:stretch>
          </xdr:blipFill>
          <xdr:spPr>
            <a:xfrm>
              <a:off x="11229505980" y="5331705"/>
              <a:ext cx="24120" cy="43200"/>
            </a:xfrm>
            <a:prstGeom prst="rect">
              <a:avLst/>
            </a:prstGeom>
          </xdr:spPr>
        </xdr:pic>
      </mc:Fallback>
    </mc:AlternateContent>
    <xdr:clientData/>
  </xdr:twoCellAnchor>
  <xdr:twoCellAnchor>
    <xdr:from>
      <xdr:col>9</xdr:col>
      <xdr:colOff>456780</xdr:colOff>
      <xdr:row>0</xdr:row>
      <xdr:rowOff>781140</xdr:rowOff>
    </xdr:from>
    <xdr:to>
      <xdr:col>9</xdr:col>
      <xdr:colOff>457140</xdr:colOff>
      <xdr:row>0</xdr:row>
      <xdr:rowOff>781500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00000000-0008-0000-0300-000003000000}"/>
                </a:ext>
              </a:extLst>
            </xdr14:cNvPr>
            <xdr14:cNvContentPartPr/>
          </xdr14:nvContentPartPr>
          <xdr14:nvPr macro=""/>
          <xdr14:xfrm>
            <a:off x="11229517860" y="5362665"/>
            <a:ext cx="360" cy="360"/>
          </xdr14:xfrm>
        </xdr:contentPart>
      </mc:Choice>
      <mc:Fallback xmlns="">
        <xdr:pic>
          <xdr:nvPicPr>
            <xdr:cNvPr id="7" name="Ink 6"/>
            <xdr:cNvPicPr/>
          </xdr:nvPicPr>
          <xdr:blipFill>
            <a:blip xmlns:r="http://schemas.openxmlformats.org/officeDocument/2006/relationships" r:embed="rId6"/>
            <a:stretch>
              <a:fillRect/>
            </a:stretch>
          </xdr:blipFill>
          <xdr:spPr>
            <a:xfrm>
              <a:off x="11229505980" y="5350785"/>
              <a:ext cx="24120" cy="24120"/>
            </a:xfrm>
            <a:prstGeom prst="rect">
              <a:avLst/>
            </a:prstGeom>
          </xdr:spPr>
        </xdr:pic>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9</xdr:col>
      <xdr:colOff>456780</xdr:colOff>
      <xdr:row>0</xdr:row>
      <xdr:rowOff>762060</xdr:rowOff>
    </xdr:from>
    <xdr:to>
      <xdr:col>9</xdr:col>
      <xdr:colOff>457140</xdr:colOff>
      <xdr:row>0</xdr:row>
      <xdr:rowOff>781500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400-000002000000}"/>
                </a:ext>
              </a:extLst>
            </xdr14:cNvPr>
            <xdr14:cNvContentPartPr/>
          </xdr14:nvContentPartPr>
          <xdr14:nvPr macro=""/>
          <xdr14:xfrm>
            <a:off x="11229517860" y="5343585"/>
            <a:ext cx="360" cy="19440"/>
          </xdr14:xfrm>
        </xdr:contentPart>
      </mc:Choice>
      <mc:Fallback xmlns="">
        <xdr:pic>
          <xdr:nvPicPr>
            <xdr:cNvPr id="5" name="Ink 4"/>
            <xdr:cNvPicPr/>
          </xdr:nvPicPr>
          <xdr:blipFill>
            <a:blip xmlns:r="http://schemas.openxmlformats.org/officeDocument/2006/relationships" r:embed="rId2"/>
            <a:stretch>
              <a:fillRect/>
            </a:stretch>
          </xdr:blipFill>
          <xdr:spPr>
            <a:xfrm>
              <a:off x="11229505980" y="5331705"/>
              <a:ext cx="24120" cy="43200"/>
            </a:xfrm>
            <a:prstGeom prst="rect">
              <a:avLst/>
            </a:prstGeom>
          </xdr:spPr>
        </xdr:pic>
      </mc:Fallback>
    </mc:AlternateContent>
    <xdr:clientData/>
  </xdr:twoCellAnchor>
  <xdr:twoCellAnchor>
    <xdr:from>
      <xdr:col>9</xdr:col>
      <xdr:colOff>456780</xdr:colOff>
      <xdr:row>0</xdr:row>
      <xdr:rowOff>781140</xdr:rowOff>
    </xdr:from>
    <xdr:to>
      <xdr:col>9</xdr:col>
      <xdr:colOff>457140</xdr:colOff>
      <xdr:row>0</xdr:row>
      <xdr:rowOff>781500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00000000-0008-0000-0400-000003000000}"/>
                </a:ext>
              </a:extLst>
            </xdr14:cNvPr>
            <xdr14:cNvContentPartPr/>
          </xdr14:nvContentPartPr>
          <xdr14:nvPr macro=""/>
          <xdr14:xfrm>
            <a:off x="11229517860" y="5362665"/>
            <a:ext cx="360" cy="360"/>
          </xdr14:xfrm>
        </xdr:contentPart>
      </mc:Choice>
      <mc:Fallback xmlns="">
        <xdr:pic>
          <xdr:nvPicPr>
            <xdr:cNvPr id="7" name="Ink 6"/>
            <xdr:cNvPicPr/>
          </xdr:nvPicPr>
          <xdr:blipFill>
            <a:blip xmlns:r="http://schemas.openxmlformats.org/officeDocument/2006/relationships" r:embed="rId6"/>
            <a:stretch>
              <a:fillRect/>
            </a:stretch>
          </xdr:blipFill>
          <xdr:spPr>
            <a:xfrm>
              <a:off x="11229505980" y="5350785"/>
              <a:ext cx="24120" cy="24120"/>
            </a:xfrm>
            <a:prstGeom prst="rect">
              <a:avLst/>
            </a:prstGeom>
          </xdr:spPr>
        </xdr:pic>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3</xdr:col>
      <xdr:colOff>314325</xdr:colOff>
      <xdr:row>2</xdr:row>
      <xdr:rowOff>119061</xdr:rowOff>
    </xdr:from>
    <xdr:to>
      <xdr:col>12</xdr:col>
      <xdr:colOff>466725</xdr:colOff>
      <xdr:row>22</xdr:row>
      <xdr:rowOff>28574</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ink/ink1.xml><?xml version="1.0" encoding="utf-8"?>
<inkml:ink xmlns:inkml="http://www.w3.org/2003/InkML">
  <inkml:definitions>
    <inkml:context xml:id="ctx0">
      <inkml:inkSource xml:id="inkSrc0">
        <inkml:traceFormat>
          <inkml:channel name="X" type="integer" max="1600" units="cm"/>
          <inkml:channel name="Y" type="integer" max="900" units="cm"/>
        </inkml:traceFormat>
        <inkml:channelProperties>
          <inkml:channelProperty channel="X" name="resolution" value="50" units="1/cm"/>
          <inkml:channelProperty channel="Y" name="resolution" value="37.5" units="1/cm"/>
        </inkml:channelProperties>
      </inkml:inkSource>
      <inkml:timestamp xml:id="ts0" timeString="2022-02-20T06:44:57.224"/>
    </inkml:context>
    <inkml:brush xml:id="br0">
      <inkml:brushProperty name="width" value="0.06667" units="cm"/>
      <inkml:brushProperty name="height" value="0.06667" units="cm"/>
      <inkml:brushProperty name="color" value="#D8D8D8"/>
    </inkml:brush>
  </inkml:definitions>
  <inkml:trace contextRef="#ctx0" brushRef="#br0">0 0,'0'26,"0"1,0-27</inkml:trace>
</inkml:ink>
</file>

<file path=xl/ink/ink2.xml><?xml version="1.0" encoding="utf-8"?>
<inkml:ink xmlns:inkml="http://www.w3.org/2003/InkML">
  <inkml:definitions>
    <inkml:context xml:id="ctx0">
      <inkml:inkSource xml:id="inkSrc0">
        <inkml:traceFormat>
          <inkml:channel name="X" type="integer" max="1600" units="cm"/>
          <inkml:channel name="Y" type="integer" max="900" units="cm"/>
        </inkml:traceFormat>
        <inkml:channelProperties>
          <inkml:channelProperty channel="X" name="resolution" value="50" units="1/cm"/>
          <inkml:channelProperty channel="Y" name="resolution" value="37.5" units="1/cm"/>
        </inkml:channelProperties>
      </inkml:inkSource>
      <inkml:timestamp xml:id="ts0" timeString="2022-02-20T06:44:55.751"/>
    </inkml:context>
    <inkml:brush xml:id="br0">
      <inkml:brushProperty name="width" value="0.06667" units="cm"/>
      <inkml:brushProperty name="height" value="0.06667" units="cm"/>
      <inkml:brushProperty name="color" value="#D8D8D8"/>
    </inkml:brush>
  </inkml:definitions>
  <inkml:traceGroup>
    <inkml:annotationXML>
      <emma:emma xmlns:emma="http://www.w3.org/2003/04/emma" version="1.0">
        <emma:interpretation id="{0F5BD0C9-50D7-405A-B8DF-E94E1C0189EE}" emma:medium="tactile" emma:mode="ink">
          <msink:context xmlns:msink="http://schemas.microsoft.com/ink/2010/main" type="inkDrawing" rotatedBoundingBox="31201413,11086 31201466,11191 31201452,11198 31201399,11092" semanticType="callout" shapeName="Other"/>
        </emma:interpretation>
      </emma:emma>
    </inkml:annotationXML>
    <inkml:trace contextRef="#ctx0" brushRef="#br0">0 0,'53'105,"-53"-105</inkml:trace>
  </inkml:traceGroup>
</inkml:ink>
</file>

<file path=xl/ink/ink3.xml><?xml version="1.0" encoding="utf-8"?>
<inkml:ink xmlns:inkml="http://www.w3.org/2003/InkML">
  <inkml:definitions>
    <inkml:context xml:id="ctx0">
      <inkml:inkSource xml:id="inkSrc0">
        <inkml:traceFormat>
          <inkml:channel name="X" type="integer" max="1600" units="cm"/>
          <inkml:channel name="Y" type="integer" max="900" units="cm"/>
        </inkml:traceFormat>
        <inkml:channelProperties>
          <inkml:channelProperty channel="X" name="resolution" value="50" units="1/cm"/>
          <inkml:channelProperty channel="Y" name="resolution" value="37.5" units="1/cm"/>
        </inkml:channelProperties>
      </inkml:inkSource>
      <inkml:timestamp xml:id="ts0" timeString="2022-02-20T06:44:57.919"/>
    </inkml:context>
    <inkml:brush xml:id="br0">
      <inkml:brushProperty name="width" value="0.06667" units="cm"/>
      <inkml:brushProperty name="height" value="0.06667" units="cm"/>
      <inkml:brushProperty name="color" value="#D8D8D8"/>
    </inkml:brush>
  </inkml:definitions>
  <inkml:trace contextRef="#ctx0" brushRef="#br0">0 0,'0'0</inkml:trace>
</inkml:ink>
</file>

<file path=xl/ink/ink4.xml><?xml version="1.0" encoding="utf-8"?>
<inkml:ink xmlns:inkml="http://www.w3.org/2003/InkML">
  <inkml:definitions>
    <inkml:context xml:id="ctx0">
      <inkml:inkSource xml:id="inkSrc0">
        <inkml:traceFormat>
          <inkml:channel name="X" type="integer" max="1600" units="cm"/>
          <inkml:channel name="Y" type="integer" max="900" units="cm"/>
        </inkml:traceFormat>
        <inkml:channelProperties>
          <inkml:channelProperty channel="X" name="resolution" value="50" units="1/cm"/>
          <inkml:channelProperty channel="Y" name="resolution" value="37.5" units="1/cm"/>
        </inkml:channelProperties>
      </inkml:inkSource>
      <inkml:timestamp xml:id="ts0" timeString="2022-04-16T06:55:58.932"/>
    </inkml:context>
    <inkml:brush xml:id="br0">
      <inkml:brushProperty name="width" value="0.06667" units="cm"/>
      <inkml:brushProperty name="height" value="0.06667" units="cm"/>
      <inkml:brushProperty name="color" value="#D8D8D8"/>
    </inkml:brush>
  </inkml:definitions>
  <inkml:trace contextRef="#ctx0" brushRef="#br0">0 0,'0'26,"0"1,0-27</inkml:trace>
</inkml:ink>
</file>

<file path=xl/ink/ink5.xml><?xml version="1.0" encoding="utf-8"?>
<inkml:ink xmlns:inkml="http://www.w3.org/2003/InkML">
  <inkml:definitions>
    <inkml:context xml:id="ctx0">
      <inkml:inkSource xml:id="inkSrc0">
        <inkml:traceFormat>
          <inkml:channel name="X" type="integer" max="1600" units="cm"/>
          <inkml:channel name="Y" type="integer" max="900" units="cm"/>
        </inkml:traceFormat>
        <inkml:channelProperties>
          <inkml:channelProperty channel="X" name="resolution" value="50" units="1/cm"/>
          <inkml:channelProperty channel="Y" name="resolution" value="37.5" units="1/cm"/>
        </inkml:channelProperties>
      </inkml:inkSource>
      <inkml:timestamp xml:id="ts0" timeString="2022-04-16T06:55:58.933"/>
    </inkml:context>
    <inkml:brush xml:id="br0">
      <inkml:brushProperty name="width" value="0.06667" units="cm"/>
      <inkml:brushProperty name="height" value="0.06667" units="cm"/>
      <inkml:brushProperty name="color" value="#D8D8D8"/>
    </inkml:brush>
  </inkml:definitions>
  <inkml:trace contextRef="#ctx0" brushRef="#br0">0 0,'0'0</inkml:trace>
</inkml:ink>
</file>

<file path=xl/ink/ink6.xml><?xml version="1.0" encoding="utf-8"?>
<inkml:ink xmlns:inkml="http://www.w3.org/2003/InkML">
  <inkml:definitions>
    <inkml:context xml:id="ctx0">
      <inkml:inkSource xml:id="inkSrc0">
        <inkml:traceFormat>
          <inkml:channel name="X" type="integer" max="1600" units="cm"/>
          <inkml:channel name="Y" type="integer" max="900" units="cm"/>
        </inkml:traceFormat>
        <inkml:channelProperties>
          <inkml:channelProperty channel="X" name="resolution" value="50" units="1/cm"/>
          <inkml:channelProperty channel="Y" name="resolution" value="37.5" units="1/cm"/>
        </inkml:channelProperties>
      </inkml:inkSource>
      <inkml:timestamp xml:id="ts0" timeString="2022-04-16T06:58:32.657"/>
    </inkml:context>
    <inkml:brush xml:id="br0">
      <inkml:brushProperty name="width" value="0.06667" units="cm"/>
      <inkml:brushProperty name="height" value="0.06667" units="cm"/>
      <inkml:brushProperty name="color" value="#D8D8D8"/>
    </inkml:brush>
  </inkml:definitions>
  <inkml:trace contextRef="#ctx0" brushRef="#br0">0 0,'0'0,"0"1,0-1</inkml:trace>
</inkml:ink>
</file>

<file path=xl/ink/ink7.xml><?xml version="1.0" encoding="utf-8"?>
<inkml:ink xmlns:inkml="http://www.w3.org/2003/InkML">
  <inkml:definitions>
    <inkml:context xml:id="ctx0">
      <inkml:inkSource xml:id="inkSrc0">
        <inkml:traceFormat>
          <inkml:channel name="X" type="integer" max="1600" units="cm"/>
          <inkml:channel name="Y" type="integer" max="900" units="cm"/>
        </inkml:traceFormat>
        <inkml:channelProperties>
          <inkml:channelProperty channel="X" name="resolution" value="50" units="1/cm"/>
          <inkml:channelProperty channel="Y" name="resolution" value="37.5" units="1/cm"/>
        </inkml:channelProperties>
      </inkml:inkSource>
      <inkml:timestamp xml:id="ts0" timeString="2022-04-16T06:58:32.658"/>
    </inkml:context>
    <inkml:brush xml:id="br0">
      <inkml:brushProperty name="width" value="0.06667" units="cm"/>
      <inkml:brushProperty name="height" value="0.06667" units="cm"/>
      <inkml:brushProperty name="color" value="#D8D8D8"/>
    </inkml:brush>
  </inkml:definitions>
  <inkml:trace contextRef="#ctx0" brushRef="#br0">0 0,'0'0</inkml:trace>
</inkml:ink>
</file>

<file path=xl/ink/ink8.xml><?xml version="1.0" encoding="utf-8"?>
<inkml:ink xmlns:inkml="http://www.w3.org/2003/InkML">
  <inkml:definitions>
    <inkml:context xml:id="ctx0">
      <inkml:inkSource xml:id="inkSrc0">
        <inkml:traceFormat>
          <inkml:channel name="X" type="integer" max="1600" units="cm"/>
          <inkml:channel name="Y" type="integer" max="900" units="cm"/>
        </inkml:traceFormat>
        <inkml:channelProperties>
          <inkml:channelProperty channel="X" name="resolution" value="50" units="1/cm"/>
          <inkml:channelProperty channel="Y" name="resolution" value="37.5" units="1/cm"/>
        </inkml:channelProperties>
      </inkml:inkSource>
      <inkml:timestamp xml:id="ts0" timeString="2022-04-16T07:00:01.222"/>
    </inkml:context>
    <inkml:brush xml:id="br0">
      <inkml:brushProperty name="width" value="0.06667" units="cm"/>
      <inkml:brushProperty name="height" value="0.06667" units="cm"/>
      <inkml:brushProperty name="color" value="#D8D8D8"/>
    </inkml:brush>
  </inkml:definitions>
  <inkml:trace contextRef="#ctx0" brushRef="#br0">0 0,'0'0,"0"1,0-1</inkml:trace>
</inkml:ink>
</file>

<file path=xl/ink/ink9.xml><?xml version="1.0" encoding="utf-8"?>
<inkml:ink xmlns:inkml="http://www.w3.org/2003/InkML">
  <inkml:definitions>
    <inkml:context xml:id="ctx0">
      <inkml:inkSource xml:id="inkSrc0">
        <inkml:traceFormat>
          <inkml:channel name="X" type="integer" max="1600" units="cm"/>
          <inkml:channel name="Y" type="integer" max="900" units="cm"/>
        </inkml:traceFormat>
        <inkml:channelProperties>
          <inkml:channelProperty channel="X" name="resolution" value="50" units="1/cm"/>
          <inkml:channelProperty channel="Y" name="resolution" value="37.5" units="1/cm"/>
        </inkml:channelProperties>
      </inkml:inkSource>
      <inkml:timestamp xml:id="ts0" timeString="2022-04-16T07:00:01.223"/>
    </inkml:context>
    <inkml:brush xml:id="br0">
      <inkml:brushProperty name="width" value="0.06667" units="cm"/>
      <inkml:brushProperty name="height" value="0.06667" units="cm"/>
      <inkml:brushProperty name="color" value="#D8D8D8"/>
    </inkml:brush>
  </inkml:definitions>
  <inkml:trace contextRef="#ctx0" brushRef="#br0">0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rightToLeft="1" topLeftCell="A16" zoomScale="80" zoomScaleNormal="80" workbookViewId="0">
      <selection activeCell="Q26" sqref="Q26"/>
    </sheetView>
  </sheetViews>
  <sheetFormatPr defaultRowHeight="15" x14ac:dyDescent="0.25"/>
  <cols>
    <col min="1" max="1" width="5.85546875" customWidth="1"/>
    <col min="2" max="2" width="71.5703125" customWidth="1"/>
    <col min="3" max="3" width="57.85546875" bestFit="1" customWidth="1"/>
    <col min="4" max="5" width="4.28515625" style="11" customWidth="1"/>
    <col min="6" max="6" width="4.42578125" style="11" customWidth="1"/>
    <col min="7" max="7" width="5.5703125" style="11" customWidth="1"/>
    <col min="8" max="8" width="7" style="12" bestFit="1" customWidth="1"/>
    <col min="9" max="9" width="9" customWidth="1"/>
    <col min="11" max="11" width="9.85546875" bestFit="1" customWidth="1"/>
    <col min="13" max="13" width="9" customWidth="1"/>
    <col min="16" max="16" width="9" customWidth="1"/>
    <col min="18" max="18" width="13.42578125" bestFit="1" customWidth="1"/>
  </cols>
  <sheetData>
    <row r="1" spans="1:18" ht="68.25" customHeight="1" x14ac:dyDescent="0.25">
      <c r="B1" s="38" t="s">
        <v>44</v>
      </c>
    </row>
    <row r="2" spans="1:18" ht="21" x14ac:dyDescent="0.25">
      <c r="B2" s="38" t="s">
        <v>86</v>
      </c>
    </row>
    <row r="3" spans="1:18" ht="21" x14ac:dyDescent="0.25">
      <c r="B3" s="38" t="s">
        <v>85</v>
      </c>
    </row>
    <row r="4" spans="1:18" ht="21" x14ac:dyDescent="0.25">
      <c r="B4" s="38" t="s">
        <v>87</v>
      </c>
    </row>
    <row r="5" spans="1:18" ht="21" x14ac:dyDescent="0.25">
      <c r="B5" s="38" t="s">
        <v>88</v>
      </c>
    </row>
    <row r="6" spans="1:18" ht="44.25" customHeight="1" x14ac:dyDescent="0.25">
      <c r="B6" s="38" t="s">
        <v>89</v>
      </c>
    </row>
    <row r="7" spans="1:18" ht="24" customHeight="1" x14ac:dyDescent="0.25">
      <c r="B7" s="39" t="s">
        <v>90</v>
      </c>
      <c r="C7" s="2"/>
      <c r="D7" s="10"/>
      <c r="E7" s="10"/>
      <c r="F7" s="10"/>
      <c r="G7" s="10"/>
      <c r="H7" s="13"/>
    </row>
    <row r="8" spans="1:18" ht="27" customHeight="1" x14ac:dyDescent="0.25">
      <c r="B8" s="39" t="s">
        <v>91</v>
      </c>
    </row>
    <row r="9" spans="1:18" ht="21" x14ac:dyDescent="0.25">
      <c r="B9" s="39" t="s">
        <v>84</v>
      </c>
    </row>
    <row r="10" spans="1:18" ht="21" x14ac:dyDescent="0.25">
      <c r="B10" s="39" t="s">
        <v>79</v>
      </c>
    </row>
    <row r="11" spans="1:18" ht="42" x14ac:dyDescent="0.25">
      <c r="B11" s="38" t="s">
        <v>92</v>
      </c>
    </row>
    <row r="12" spans="1:18" ht="42" x14ac:dyDescent="0.25">
      <c r="B12" s="38" t="s">
        <v>93</v>
      </c>
      <c r="K12" s="40"/>
    </row>
    <row r="13" spans="1:18" ht="21.75" thickBot="1" x14ac:dyDescent="0.3">
      <c r="B13" s="1"/>
    </row>
    <row r="14" spans="1:18" ht="63" customHeight="1" x14ac:dyDescent="0.25">
      <c r="A14" s="59" t="s">
        <v>2</v>
      </c>
      <c r="B14" s="59" t="s">
        <v>1</v>
      </c>
      <c r="C14" s="59" t="s">
        <v>0</v>
      </c>
      <c r="D14" s="65" t="s">
        <v>12</v>
      </c>
      <c r="E14" s="66"/>
      <c r="F14" s="67"/>
      <c r="G14" s="65" t="s">
        <v>13</v>
      </c>
      <c r="H14" s="67"/>
      <c r="I14" s="63" t="s">
        <v>19</v>
      </c>
      <c r="J14" s="63" t="s">
        <v>20</v>
      </c>
      <c r="K14" s="70" t="s">
        <v>21</v>
      </c>
      <c r="L14" s="72" t="s">
        <v>22</v>
      </c>
      <c r="M14" s="63" t="s">
        <v>23</v>
      </c>
      <c r="N14" s="63" t="s">
        <v>24</v>
      </c>
      <c r="O14" s="74" t="s">
        <v>25</v>
      </c>
      <c r="P14" s="61" t="s">
        <v>26</v>
      </c>
      <c r="Q14" s="63" t="s">
        <v>27</v>
      </c>
      <c r="R14" s="68" t="s">
        <v>28</v>
      </c>
    </row>
    <row r="15" spans="1:18" ht="98.25" customHeight="1" x14ac:dyDescent="0.25">
      <c r="A15" s="60"/>
      <c r="B15" s="60"/>
      <c r="C15" s="60"/>
      <c r="D15" s="7" t="s">
        <v>14</v>
      </c>
      <c r="E15" s="7" t="s">
        <v>15</v>
      </c>
      <c r="F15" s="8" t="s">
        <v>16</v>
      </c>
      <c r="G15" s="9" t="s">
        <v>17</v>
      </c>
      <c r="H15" s="14" t="s">
        <v>18</v>
      </c>
      <c r="I15" s="64"/>
      <c r="J15" s="64"/>
      <c r="K15" s="71"/>
      <c r="L15" s="73"/>
      <c r="M15" s="64"/>
      <c r="N15" s="64"/>
      <c r="O15" s="75"/>
      <c r="P15" s="62"/>
      <c r="Q15" s="64"/>
      <c r="R15" s="69"/>
    </row>
    <row r="16" spans="1:18" ht="24.75" customHeight="1" x14ac:dyDescent="0.25">
      <c r="A16" s="5">
        <v>1</v>
      </c>
      <c r="B16" s="3" t="s">
        <v>80</v>
      </c>
      <c r="C16" s="17" t="s">
        <v>59</v>
      </c>
      <c r="D16" s="28">
        <v>1</v>
      </c>
      <c r="E16" s="28"/>
      <c r="F16" s="28"/>
      <c r="G16" s="28"/>
      <c r="H16" s="20">
        <v>0.03</v>
      </c>
      <c r="I16" s="28"/>
      <c r="J16" s="28">
        <f>D16*0.3+E16*1</f>
        <v>0.3</v>
      </c>
      <c r="K16" s="30">
        <f>J16*H16</f>
        <v>8.9999999999999993E-3</v>
      </c>
      <c r="L16" s="28">
        <v>0.3</v>
      </c>
      <c r="M16" s="28"/>
      <c r="N16" s="28">
        <f>(0.7*L16)+0.3</f>
        <v>0.51</v>
      </c>
      <c r="O16" s="30">
        <f>H16*N16</f>
        <v>1.5299999999999999E-2</v>
      </c>
      <c r="P16" s="28"/>
      <c r="Q16" s="28" t="s">
        <v>35</v>
      </c>
      <c r="R16" s="28" t="s">
        <v>106</v>
      </c>
    </row>
    <row r="17" spans="1:18" ht="21" x14ac:dyDescent="0.25">
      <c r="A17" s="5">
        <v>2</v>
      </c>
      <c r="B17" s="3" t="s">
        <v>94</v>
      </c>
      <c r="C17" s="17" t="s">
        <v>4</v>
      </c>
      <c r="D17" s="28">
        <v>1</v>
      </c>
      <c r="E17" s="28"/>
      <c r="F17" s="28"/>
      <c r="G17" s="28"/>
      <c r="H17" s="20">
        <v>0.03</v>
      </c>
      <c r="I17" s="28"/>
      <c r="J17" s="28">
        <f t="shared" ref="J17:J23" si="0">D17*0.3+E17*1</f>
        <v>0.3</v>
      </c>
      <c r="K17" s="30">
        <f t="shared" ref="K17:K23" si="1">J17*H17</f>
        <v>8.9999999999999993E-3</v>
      </c>
      <c r="L17" s="28">
        <v>0</v>
      </c>
      <c r="M17" s="28"/>
      <c r="N17" s="28">
        <f t="shared" ref="N17:N23" si="2">(0.7*L17)+0.3</f>
        <v>0.3</v>
      </c>
      <c r="O17" s="30">
        <f t="shared" ref="O17:O23" si="3">H17*N17</f>
        <v>8.9999999999999993E-3</v>
      </c>
      <c r="P17" s="28"/>
      <c r="Q17" s="28" t="s">
        <v>35</v>
      </c>
      <c r="R17" s="28" t="s">
        <v>106</v>
      </c>
    </row>
    <row r="18" spans="1:18" ht="21" x14ac:dyDescent="0.25">
      <c r="A18" s="5">
        <v>3</v>
      </c>
      <c r="B18" s="3" t="s">
        <v>82</v>
      </c>
      <c r="C18" s="17" t="s">
        <v>3</v>
      </c>
      <c r="D18" s="28">
        <v>1</v>
      </c>
      <c r="E18" s="28"/>
      <c r="F18" s="28"/>
      <c r="G18" s="28"/>
      <c r="H18" s="20">
        <v>7.0000000000000007E-2</v>
      </c>
      <c r="I18" s="28"/>
      <c r="J18" s="28">
        <f t="shared" si="0"/>
        <v>0.3</v>
      </c>
      <c r="K18" s="30">
        <f t="shared" si="1"/>
        <v>2.1000000000000001E-2</v>
      </c>
      <c r="L18" s="28">
        <v>0.5</v>
      </c>
      <c r="M18" s="28"/>
      <c r="N18" s="28">
        <f t="shared" si="2"/>
        <v>0.64999999999999991</v>
      </c>
      <c r="O18" s="30">
        <f t="shared" si="3"/>
        <v>4.5499999999999999E-2</v>
      </c>
      <c r="P18" s="28"/>
      <c r="Q18" s="28" t="s">
        <v>45</v>
      </c>
      <c r="R18" s="28" t="s">
        <v>36</v>
      </c>
    </row>
    <row r="19" spans="1:18" ht="21" x14ac:dyDescent="0.25">
      <c r="A19" s="5">
        <v>4</v>
      </c>
      <c r="B19" s="3" t="s">
        <v>81</v>
      </c>
      <c r="C19" s="17" t="s">
        <v>5</v>
      </c>
      <c r="D19" s="28">
        <v>1</v>
      </c>
      <c r="E19" s="28"/>
      <c r="F19" s="28"/>
      <c r="G19" s="28"/>
      <c r="H19" s="20">
        <v>0.08</v>
      </c>
      <c r="I19" s="28"/>
      <c r="J19" s="28">
        <f t="shared" si="0"/>
        <v>0.3</v>
      </c>
      <c r="K19" s="30">
        <f t="shared" si="1"/>
        <v>2.4E-2</v>
      </c>
      <c r="L19" s="28">
        <v>0.6</v>
      </c>
      <c r="M19" s="28"/>
      <c r="N19" s="28">
        <f t="shared" si="2"/>
        <v>0.72</v>
      </c>
      <c r="O19" s="30">
        <f t="shared" si="3"/>
        <v>5.7599999999999998E-2</v>
      </c>
      <c r="P19" s="28"/>
      <c r="Q19" s="28" t="s">
        <v>35</v>
      </c>
      <c r="R19" s="28" t="s">
        <v>37</v>
      </c>
    </row>
    <row r="20" spans="1:18" ht="21" x14ac:dyDescent="0.25">
      <c r="A20" s="5">
        <v>5</v>
      </c>
      <c r="B20" s="3" t="s">
        <v>83</v>
      </c>
      <c r="C20" s="17" t="s">
        <v>6</v>
      </c>
      <c r="D20" s="28">
        <v>1</v>
      </c>
      <c r="E20" s="28"/>
      <c r="F20" s="28"/>
      <c r="G20" s="28"/>
      <c r="H20" s="20">
        <v>0.05</v>
      </c>
      <c r="I20" s="28"/>
      <c r="J20" s="28">
        <f t="shared" si="0"/>
        <v>0.3</v>
      </c>
      <c r="K20" s="30">
        <f t="shared" si="1"/>
        <v>1.4999999999999999E-2</v>
      </c>
      <c r="L20" s="28">
        <v>0.3</v>
      </c>
      <c r="M20" s="28"/>
      <c r="N20" s="28">
        <f t="shared" si="2"/>
        <v>0.51</v>
      </c>
      <c r="O20" s="30">
        <f t="shared" si="3"/>
        <v>2.5500000000000002E-2</v>
      </c>
      <c r="P20" s="28"/>
      <c r="Q20" s="28" t="s">
        <v>35</v>
      </c>
      <c r="R20" s="28" t="s">
        <v>38</v>
      </c>
    </row>
    <row r="21" spans="1:18" ht="21" x14ac:dyDescent="0.25">
      <c r="A21" s="5">
        <v>6</v>
      </c>
      <c r="B21" s="3" t="s">
        <v>32</v>
      </c>
      <c r="C21" s="17" t="s">
        <v>8</v>
      </c>
      <c r="D21" s="28">
        <v>1</v>
      </c>
      <c r="E21" s="28"/>
      <c r="F21" s="28"/>
      <c r="G21" s="28"/>
      <c r="H21" s="20">
        <v>0.03</v>
      </c>
      <c r="I21" s="28"/>
      <c r="J21" s="28">
        <f t="shared" si="0"/>
        <v>0.3</v>
      </c>
      <c r="K21" s="30">
        <f t="shared" si="1"/>
        <v>8.9999999999999993E-3</v>
      </c>
      <c r="L21" s="28">
        <v>1</v>
      </c>
      <c r="M21" s="28"/>
      <c r="N21" s="28">
        <f t="shared" si="2"/>
        <v>1</v>
      </c>
      <c r="O21" s="30">
        <f t="shared" si="3"/>
        <v>0.03</v>
      </c>
      <c r="P21" s="28"/>
      <c r="Q21" s="28" t="s">
        <v>45</v>
      </c>
      <c r="R21" s="28" t="s">
        <v>36</v>
      </c>
    </row>
    <row r="22" spans="1:18" ht="21" x14ac:dyDescent="0.25">
      <c r="A22" s="5">
        <v>8</v>
      </c>
      <c r="B22" s="3" t="s">
        <v>95</v>
      </c>
      <c r="C22" s="17" t="s">
        <v>30</v>
      </c>
      <c r="D22" s="28">
        <v>1</v>
      </c>
      <c r="E22" s="28"/>
      <c r="F22" s="28"/>
      <c r="G22" s="28"/>
      <c r="H22" s="20">
        <v>0.08</v>
      </c>
      <c r="I22" s="28"/>
      <c r="J22" s="28">
        <f t="shared" si="0"/>
        <v>0.3</v>
      </c>
      <c r="K22" s="30">
        <f t="shared" si="1"/>
        <v>2.4E-2</v>
      </c>
      <c r="L22" s="28">
        <v>0</v>
      </c>
      <c r="M22" s="28"/>
      <c r="N22" s="28">
        <f t="shared" si="2"/>
        <v>0.3</v>
      </c>
      <c r="O22" s="30">
        <f t="shared" si="3"/>
        <v>2.4E-2</v>
      </c>
      <c r="P22" s="28"/>
      <c r="Q22" s="28" t="s">
        <v>35</v>
      </c>
      <c r="R22" s="28" t="s">
        <v>39</v>
      </c>
    </row>
    <row r="23" spans="1:18" ht="21" x14ac:dyDescent="0.25">
      <c r="A23" s="5">
        <v>9</v>
      </c>
      <c r="B23" s="4" t="s">
        <v>96</v>
      </c>
      <c r="C23" s="17" t="s">
        <v>7</v>
      </c>
      <c r="D23" s="28">
        <v>1</v>
      </c>
      <c r="E23" s="28"/>
      <c r="F23" s="28"/>
      <c r="G23" s="28"/>
      <c r="H23" s="20">
        <v>0.05</v>
      </c>
      <c r="I23" s="28"/>
      <c r="J23" s="28">
        <f t="shared" si="0"/>
        <v>0.3</v>
      </c>
      <c r="K23" s="30">
        <f t="shared" si="1"/>
        <v>1.4999999999999999E-2</v>
      </c>
      <c r="L23" s="28">
        <v>0</v>
      </c>
      <c r="M23" s="28"/>
      <c r="N23" s="28">
        <f t="shared" si="2"/>
        <v>0.3</v>
      </c>
      <c r="O23" s="30">
        <f t="shared" si="3"/>
        <v>1.4999999999999999E-2</v>
      </c>
      <c r="P23" s="28"/>
      <c r="Q23" s="28" t="s">
        <v>35</v>
      </c>
      <c r="R23" s="28" t="s">
        <v>40</v>
      </c>
    </row>
    <row r="24" spans="1:18" ht="21" x14ac:dyDescent="0.25">
      <c r="A24" s="5">
        <v>10</v>
      </c>
      <c r="B24" s="4" t="s">
        <v>97</v>
      </c>
      <c r="C24" s="29" t="s">
        <v>57</v>
      </c>
      <c r="D24" s="36">
        <v>1</v>
      </c>
      <c r="E24" s="43"/>
      <c r="F24" s="28"/>
      <c r="G24" s="28"/>
      <c r="H24" s="35">
        <v>0.06</v>
      </c>
      <c r="I24" s="28"/>
      <c r="J24" s="36">
        <v>0.3</v>
      </c>
      <c r="K24" s="37">
        <f>J24*H24</f>
        <v>1.7999999999999999E-2</v>
      </c>
      <c r="L24" s="36">
        <v>0.4</v>
      </c>
      <c r="M24" s="28"/>
      <c r="N24" s="36">
        <f>(0.7*L24)+0.3</f>
        <v>0.57999999999999996</v>
      </c>
      <c r="O24" s="45">
        <f>H24*N24</f>
        <v>3.4799999999999998E-2</v>
      </c>
      <c r="P24" s="28"/>
      <c r="Q24" s="36" t="s">
        <v>60</v>
      </c>
      <c r="R24" s="36" t="s">
        <v>39</v>
      </c>
    </row>
    <row r="25" spans="1:18" ht="21" customHeight="1" x14ac:dyDescent="0.25">
      <c r="A25" s="5">
        <v>11</v>
      </c>
      <c r="B25" s="6" t="s">
        <v>33</v>
      </c>
      <c r="C25" s="42"/>
      <c r="D25" s="44"/>
      <c r="E25" s="44"/>
      <c r="F25" s="28"/>
      <c r="G25" s="28"/>
      <c r="H25" s="46"/>
      <c r="I25" s="28"/>
      <c r="J25" s="44"/>
      <c r="K25" s="44"/>
      <c r="L25" s="44"/>
      <c r="M25" s="28"/>
      <c r="N25" s="44"/>
      <c r="O25" s="44"/>
      <c r="P25" s="28"/>
      <c r="Q25" s="44"/>
      <c r="R25" s="44"/>
    </row>
    <row r="26" spans="1:18" ht="21" x14ac:dyDescent="0.25">
      <c r="A26" s="5">
        <v>12</v>
      </c>
      <c r="B26" s="3" t="s">
        <v>98</v>
      </c>
      <c r="C26" s="29" t="s">
        <v>108</v>
      </c>
      <c r="D26" s="28">
        <v>1</v>
      </c>
      <c r="E26" s="28"/>
      <c r="F26" s="28"/>
      <c r="G26" s="28"/>
      <c r="H26" s="35">
        <v>0.04</v>
      </c>
      <c r="I26" s="28"/>
      <c r="J26" s="36">
        <v>0.3</v>
      </c>
      <c r="K26" s="37">
        <f>J26*H26</f>
        <v>1.2E-2</v>
      </c>
      <c r="L26" s="36">
        <v>0.8</v>
      </c>
      <c r="M26" s="28"/>
      <c r="N26" s="36">
        <f>(0.7*L26)+0.3</f>
        <v>0.85999999999999988</v>
      </c>
      <c r="O26" s="37">
        <f>H26*N26</f>
        <v>3.4399999999999993E-2</v>
      </c>
      <c r="P26" s="28"/>
      <c r="Q26" s="28" t="s">
        <v>52</v>
      </c>
      <c r="R26" s="36" t="s">
        <v>36</v>
      </c>
    </row>
    <row r="27" spans="1:18" ht="21" x14ac:dyDescent="0.25">
      <c r="A27" s="5">
        <v>13</v>
      </c>
      <c r="B27" s="3" t="s">
        <v>34</v>
      </c>
      <c r="C27" s="17" t="s">
        <v>9</v>
      </c>
      <c r="D27" s="16">
        <v>1</v>
      </c>
      <c r="E27" s="28"/>
      <c r="F27" s="28"/>
      <c r="G27" s="28"/>
      <c r="H27" s="20">
        <v>0.05</v>
      </c>
      <c r="I27" s="28"/>
      <c r="J27" s="28">
        <f t="shared" ref="J27:J36" si="4">D27*0.3+E27*1</f>
        <v>0.3</v>
      </c>
      <c r="K27" s="30">
        <f>J27*H27</f>
        <v>1.4999999999999999E-2</v>
      </c>
      <c r="L27" s="28">
        <v>0</v>
      </c>
      <c r="M27" s="28"/>
      <c r="N27" s="28">
        <f>(0.7*L27)+0.3</f>
        <v>0.3</v>
      </c>
      <c r="O27" s="30">
        <f>H27*N27</f>
        <v>1.4999999999999999E-2</v>
      </c>
      <c r="P27" s="28"/>
      <c r="Q27" s="28" t="s">
        <v>35</v>
      </c>
      <c r="R27" s="28" t="s">
        <v>41</v>
      </c>
    </row>
    <row r="28" spans="1:18" ht="21" x14ac:dyDescent="0.25">
      <c r="A28" s="5">
        <v>14</v>
      </c>
      <c r="B28" s="4" t="s">
        <v>99</v>
      </c>
      <c r="C28" s="17" t="s">
        <v>58</v>
      </c>
      <c r="D28" s="28">
        <v>1</v>
      </c>
      <c r="E28" s="28"/>
      <c r="F28" s="28"/>
      <c r="G28" s="28"/>
      <c r="H28" s="20">
        <v>0.05</v>
      </c>
      <c r="I28" s="28"/>
      <c r="J28" s="28">
        <f t="shared" si="4"/>
        <v>0.3</v>
      </c>
      <c r="K28" s="30">
        <f t="shared" ref="K28:K36" si="5">J28*H28</f>
        <v>1.4999999999999999E-2</v>
      </c>
      <c r="L28" s="28">
        <v>0.2</v>
      </c>
      <c r="M28" s="28"/>
      <c r="N28" s="28">
        <f t="shared" ref="N28:N36" si="6">(0.7*L28)+0.3</f>
        <v>0.43999999999999995</v>
      </c>
      <c r="O28" s="30">
        <f t="shared" ref="O28:O36" si="7">H28*N28</f>
        <v>2.1999999999999999E-2</v>
      </c>
      <c r="P28" s="28"/>
      <c r="Q28" s="28" t="s">
        <v>60</v>
      </c>
      <c r="R28" s="28" t="s">
        <v>39</v>
      </c>
    </row>
    <row r="29" spans="1:18" ht="21" x14ac:dyDescent="0.25">
      <c r="A29" s="5">
        <v>15</v>
      </c>
      <c r="B29" s="3" t="s">
        <v>100</v>
      </c>
      <c r="C29" s="17" t="s">
        <v>10</v>
      </c>
      <c r="D29" s="28">
        <v>1</v>
      </c>
      <c r="E29" s="28"/>
      <c r="F29" s="28"/>
      <c r="G29" s="28"/>
      <c r="H29" s="20">
        <v>7.0000000000000007E-2</v>
      </c>
      <c r="I29" s="28"/>
      <c r="J29" s="28">
        <f t="shared" si="4"/>
        <v>0.3</v>
      </c>
      <c r="K29" s="30">
        <f t="shared" si="5"/>
        <v>2.1000000000000001E-2</v>
      </c>
      <c r="L29" s="28">
        <v>0.8</v>
      </c>
      <c r="M29" s="28"/>
      <c r="N29" s="28">
        <f t="shared" si="6"/>
        <v>0.85999999999999988</v>
      </c>
      <c r="O29" s="30">
        <f t="shared" si="7"/>
        <v>6.0199999999999997E-2</v>
      </c>
      <c r="P29" s="28"/>
      <c r="Q29" s="28" t="s">
        <v>35</v>
      </c>
      <c r="R29" s="28" t="s">
        <v>42</v>
      </c>
    </row>
    <row r="30" spans="1:18" ht="21" x14ac:dyDescent="0.25">
      <c r="A30" s="5">
        <v>16</v>
      </c>
      <c r="B30" s="3" t="s">
        <v>101</v>
      </c>
      <c r="C30" s="17" t="s">
        <v>11</v>
      </c>
      <c r="D30" s="28">
        <v>1</v>
      </c>
      <c r="E30" s="28"/>
      <c r="F30" s="28"/>
      <c r="G30" s="28"/>
      <c r="H30" s="20">
        <v>0.04</v>
      </c>
      <c r="I30" s="28"/>
      <c r="J30" s="28">
        <f t="shared" si="4"/>
        <v>0.3</v>
      </c>
      <c r="K30" s="30">
        <f t="shared" si="5"/>
        <v>1.2E-2</v>
      </c>
      <c r="L30" s="28">
        <v>1</v>
      </c>
      <c r="M30" s="28"/>
      <c r="N30" s="28">
        <f t="shared" si="6"/>
        <v>1</v>
      </c>
      <c r="O30" s="30">
        <f t="shared" si="7"/>
        <v>0.04</v>
      </c>
      <c r="P30" s="28"/>
      <c r="Q30" s="28" t="s">
        <v>35</v>
      </c>
      <c r="R30" s="28" t="s">
        <v>42</v>
      </c>
    </row>
    <row r="31" spans="1:18" ht="21" x14ac:dyDescent="0.25">
      <c r="A31" s="5">
        <v>17</v>
      </c>
      <c r="B31" s="4" t="s">
        <v>105</v>
      </c>
      <c r="C31" s="17" t="s">
        <v>29</v>
      </c>
      <c r="D31" s="28">
        <v>1</v>
      </c>
      <c r="E31" s="28"/>
      <c r="F31" s="28"/>
      <c r="G31" s="28"/>
      <c r="H31" s="20">
        <v>0.04</v>
      </c>
      <c r="I31" s="28"/>
      <c r="J31" s="28">
        <f t="shared" si="4"/>
        <v>0.3</v>
      </c>
      <c r="K31" s="30">
        <f t="shared" si="5"/>
        <v>1.2E-2</v>
      </c>
      <c r="L31" s="28">
        <v>0.3</v>
      </c>
      <c r="M31" s="28"/>
      <c r="N31" s="28">
        <f t="shared" si="6"/>
        <v>0.51</v>
      </c>
      <c r="O31" s="30">
        <f t="shared" si="7"/>
        <v>2.0400000000000001E-2</v>
      </c>
      <c r="P31" s="28"/>
      <c r="Q31" s="28" t="s">
        <v>60</v>
      </c>
      <c r="R31" s="28" t="s">
        <v>42</v>
      </c>
    </row>
    <row r="32" spans="1:18" ht="21" x14ac:dyDescent="0.25">
      <c r="A32" s="5">
        <v>18</v>
      </c>
      <c r="B32" s="3" t="s">
        <v>102</v>
      </c>
      <c r="C32" s="18" t="s">
        <v>31</v>
      </c>
      <c r="D32" s="28">
        <v>1</v>
      </c>
      <c r="E32" s="28"/>
      <c r="F32" s="28"/>
      <c r="G32" s="28"/>
      <c r="H32" s="20">
        <v>0.03</v>
      </c>
      <c r="I32" s="28"/>
      <c r="J32" s="28">
        <f t="shared" si="4"/>
        <v>0.3</v>
      </c>
      <c r="K32" s="30">
        <f t="shared" si="5"/>
        <v>8.9999999999999993E-3</v>
      </c>
      <c r="L32" s="28">
        <v>0</v>
      </c>
      <c r="M32" s="28"/>
      <c r="N32" s="28">
        <f t="shared" si="6"/>
        <v>0.3</v>
      </c>
      <c r="O32" s="30">
        <f t="shared" si="7"/>
        <v>8.9999999999999993E-3</v>
      </c>
      <c r="P32" s="28"/>
      <c r="Q32" s="28" t="s">
        <v>35</v>
      </c>
      <c r="R32" s="28" t="s">
        <v>36</v>
      </c>
    </row>
    <row r="33" spans="1:18" ht="21" x14ac:dyDescent="0.25">
      <c r="A33" s="5">
        <v>19</v>
      </c>
      <c r="B33" s="4" t="s">
        <v>100</v>
      </c>
      <c r="C33" s="18" t="s">
        <v>53</v>
      </c>
      <c r="D33" s="28">
        <v>1</v>
      </c>
      <c r="E33" s="28"/>
      <c r="F33" s="28"/>
      <c r="G33" s="28"/>
      <c r="H33" s="31">
        <v>7.0000000000000007E-2</v>
      </c>
      <c r="I33" s="31">
        <f>SUM(I16:I32)</f>
        <v>0</v>
      </c>
      <c r="J33" s="28">
        <f t="shared" si="4"/>
        <v>0.3</v>
      </c>
      <c r="K33" s="32">
        <f t="shared" si="5"/>
        <v>2.1000000000000001E-2</v>
      </c>
      <c r="L33" s="28">
        <v>0.01</v>
      </c>
      <c r="M33" s="28"/>
      <c r="N33" s="28">
        <f t="shared" si="6"/>
        <v>0.307</v>
      </c>
      <c r="O33" s="30">
        <f t="shared" si="7"/>
        <v>2.1490000000000002E-2</v>
      </c>
      <c r="P33" s="28"/>
      <c r="Q33" s="28" t="s">
        <v>60</v>
      </c>
      <c r="R33" s="28" t="s">
        <v>42</v>
      </c>
    </row>
    <row r="34" spans="1:18" ht="21" x14ac:dyDescent="0.25">
      <c r="A34" s="5">
        <v>20</v>
      </c>
      <c r="B34" s="3" t="s">
        <v>94</v>
      </c>
      <c r="C34" s="18" t="s">
        <v>54</v>
      </c>
      <c r="D34" s="27">
        <v>1</v>
      </c>
      <c r="E34" s="27"/>
      <c r="F34" s="27"/>
      <c r="G34" s="27"/>
      <c r="H34" s="31">
        <v>0.04</v>
      </c>
      <c r="I34" s="27"/>
      <c r="J34" s="28">
        <f t="shared" si="4"/>
        <v>0.3</v>
      </c>
      <c r="K34" s="30">
        <f t="shared" si="5"/>
        <v>1.2E-2</v>
      </c>
      <c r="L34" s="28">
        <v>0.2</v>
      </c>
      <c r="M34" s="28"/>
      <c r="N34" s="28">
        <f t="shared" si="6"/>
        <v>0.43999999999999995</v>
      </c>
      <c r="O34" s="30">
        <f t="shared" si="7"/>
        <v>1.7599999999999998E-2</v>
      </c>
      <c r="P34" s="27"/>
      <c r="Q34" s="27" t="s">
        <v>35</v>
      </c>
      <c r="R34" s="28" t="s">
        <v>106</v>
      </c>
    </row>
    <row r="35" spans="1:18" ht="21" x14ac:dyDescent="0.25">
      <c r="A35" s="5">
        <v>21</v>
      </c>
      <c r="B35" s="4" t="s">
        <v>103</v>
      </c>
      <c r="C35" s="18" t="s">
        <v>56</v>
      </c>
      <c r="D35" s="27">
        <v>1</v>
      </c>
      <c r="E35" s="27"/>
      <c r="F35" s="27"/>
      <c r="G35" s="27"/>
      <c r="H35" s="31">
        <v>0.04</v>
      </c>
      <c r="I35" s="27"/>
      <c r="J35" s="28">
        <f t="shared" si="4"/>
        <v>0.3</v>
      </c>
      <c r="K35" s="30">
        <f t="shared" si="5"/>
        <v>1.2E-2</v>
      </c>
      <c r="L35" s="28">
        <v>0.8</v>
      </c>
      <c r="M35" s="28"/>
      <c r="N35" s="28">
        <f t="shared" si="6"/>
        <v>0.85999999999999988</v>
      </c>
      <c r="O35" s="30">
        <f t="shared" si="7"/>
        <v>3.4399999999999993E-2</v>
      </c>
      <c r="P35" s="27"/>
      <c r="Q35" s="27" t="s">
        <v>60</v>
      </c>
      <c r="R35" s="28" t="s">
        <v>107</v>
      </c>
    </row>
    <row r="36" spans="1:18" ht="21" x14ac:dyDescent="0.25">
      <c r="A36" s="5">
        <v>22</v>
      </c>
      <c r="B36" s="3" t="s">
        <v>104</v>
      </c>
      <c r="C36" s="18" t="s">
        <v>55</v>
      </c>
      <c r="D36" s="27">
        <v>1</v>
      </c>
      <c r="E36" s="27"/>
      <c r="F36" s="27"/>
      <c r="G36" s="27"/>
      <c r="H36" s="31">
        <v>0.05</v>
      </c>
      <c r="I36" s="27"/>
      <c r="J36" s="28">
        <f t="shared" si="4"/>
        <v>0.3</v>
      </c>
      <c r="K36" s="30">
        <f t="shared" si="5"/>
        <v>1.4999999999999999E-2</v>
      </c>
      <c r="L36" s="28">
        <v>0</v>
      </c>
      <c r="M36" s="28"/>
      <c r="N36" s="28">
        <f t="shared" si="6"/>
        <v>0.3</v>
      </c>
      <c r="O36" s="30">
        <f t="shared" si="7"/>
        <v>1.4999999999999999E-2</v>
      </c>
      <c r="P36" s="27"/>
      <c r="Q36" s="27" t="s">
        <v>35</v>
      </c>
      <c r="R36" s="28" t="s">
        <v>42</v>
      </c>
    </row>
    <row r="37" spans="1:18" x14ac:dyDescent="0.25">
      <c r="H37" s="26">
        <f>SUM(H16:H36)</f>
        <v>1.0000000000000004</v>
      </c>
      <c r="I37" s="26">
        <f>SUM(I16:I36)</f>
        <v>0</v>
      </c>
      <c r="J37" s="26"/>
      <c r="K37" s="26">
        <f>SUM(K16:K36)</f>
        <v>0.30000000000000004</v>
      </c>
      <c r="L37" s="26"/>
      <c r="M37" s="26">
        <f>SUM(M16:M36)</f>
        <v>0</v>
      </c>
      <c r="N37" s="26"/>
      <c r="O37" s="26">
        <f>SUM(O16:O36)</f>
        <v>0.54619000000000006</v>
      </c>
      <c r="P37" s="26">
        <f>SUM(P16:P36)</f>
        <v>0</v>
      </c>
    </row>
  </sheetData>
  <autoFilter ref="A14:R37" xr:uid="{00000000-0009-0000-0000-000000000000}">
    <filterColumn colId="3" showButton="0"/>
    <filterColumn colId="4" showButton="0"/>
    <filterColumn colId="6" showButton="0"/>
  </autoFilter>
  <mergeCells count="15">
    <mergeCell ref="R14:R15"/>
    <mergeCell ref="K14:K15"/>
    <mergeCell ref="L14:L15"/>
    <mergeCell ref="M14:M15"/>
    <mergeCell ref="N14:N15"/>
    <mergeCell ref="O14:O15"/>
    <mergeCell ref="C14:C15"/>
    <mergeCell ref="B14:B15"/>
    <mergeCell ref="A14:A15"/>
    <mergeCell ref="P14:P15"/>
    <mergeCell ref="Q14:Q15"/>
    <mergeCell ref="D14:F14"/>
    <mergeCell ref="G14:H14"/>
    <mergeCell ref="I14:I15"/>
    <mergeCell ref="J14:J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
  <sheetViews>
    <sheetView rightToLeft="1" workbookViewId="0">
      <selection activeCell="A23" sqref="A23"/>
    </sheetView>
  </sheetViews>
  <sheetFormatPr defaultRowHeight="15" x14ac:dyDescent="0.25"/>
  <cols>
    <col min="1" max="1" width="27.28515625" bestFit="1" customWidth="1"/>
    <col min="2" max="2" width="9.85546875" bestFit="1" customWidth="1"/>
  </cols>
  <sheetData>
    <row r="1" spans="1:3" ht="14.25" customHeight="1" x14ac:dyDescent="0.25">
      <c r="A1" s="23" t="s">
        <v>28</v>
      </c>
      <c r="B1" s="23" t="s">
        <v>43</v>
      </c>
    </row>
    <row r="2" spans="1:3" ht="18.75" x14ac:dyDescent="0.45">
      <c r="A2" s="21" t="s">
        <v>36</v>
      </c>
      <c r="B2" s="22">
        <f>SUMIFS('کاربرگ ارزیابی ریسک'!O:O,'کاربرگ ارزیابی ریسک'!R:R,A2)</f>
        <v>0.11889999999999999</v>
      </c>
      <c r="C2" s="12"/>
    </row>
    <row r="3" spans="1:3" ht="18.75" x14ac:dyDescent="0.45">
      <c r="A3" s="21" t="s">
        <v>41</v>
      </c>
      <c r="B3" s="22">
        <f>SUMIFS('کاربرگ ارزیابی ریسک'!O:O,'کاربرگ ارزیابی ریسک'!R:R,A3)</f>
        <v>1.4999999999999999E-2</v>
      </c>
      <c r="C3" s="12"/>
    </row>
    <row r="4" spans="1:3" ht="18.75" x14ac:dyDescent="0.45">
      <c r="A4" s="21" t="s">
        <v>37</v>
      </c>
      <c r="B4" s="22">
        <f>SUMIFS('کاربرگ ارزیابی ریسک'!O:O,'کاربرگ ارزیابی ریسک'!R:R,A4)</f>
        <v>5.7599999999999998E-2</v>
      </c>
      <c r="C4" s="12"/>
    </row>
    <row r="5" spans="1:3" ht="18.75" x14ac:dyDescent="0.45">
      <c r="A5" s="21" t="s">
        <v>38</v>
      </c>
      <c r="B5" s="22">
        <f>SUMIFS('کاربرگ ارزیابی ریسک'!O:O,'کاربرگ ارزیابی ریسک'!R:R,A5)</f>
        <v>2.5500000000000002E-2</v>
      </c>
      <c r="C5" s="12"/>
    </row>
    <row r="6" spans="1:3" ht="18.75" x14ac:dyDescent="0.45">
      <c r="A6" s="21" t="s">
        <v>39</v>
      </c>
      <c r="B6" s="22">
        <f>SUMIFS('کاربرگ ارزیابی ریسک'!O:O,'کاربرگ ارزیابی ریسک'!R:R,A6)</f>
        <v>8.0799999999999997E-2</v>
      </c>
      <c r="C6" s="12"/>
    </row>
    <row r="7" spans="1:3" ht="18.75" x14ac:dyDescent="0.45">
      <c r="A7" s="21" t="s">
        <v>40</v>
      </c>
      <c r="B7" s="22">
        <f>SUMIFS('کاربرگ ارزیابی ریسک'!O:O,'کاربرگ ارزیابی ریسک'!R:R,A7)</f>
        <v>1.4999999999999999E-2</v>
      </c>
      <c r="C7" s="12"/>
    </row>
    <row r="8" spans="1:3" ht="18.75" x14ac:dyDescent="0.45">
      <c r="A8" s="21" t="s">
        <v>42</v>
      </c>
      <c r="B8" s="22">
        <f>SUMIFS('کاربرگ ارزیابی ریسک'!O:O,'کاربرگ ارزیابی ریسک'!R:R,A8)</f>
        <v>0.15709000000000001</v>
      </c>
      <c r="C8" s="12"/>
    </row>
    <row r="9" spans="1:3" ht="18.75" x14ac:dyDescent="0.45">
      <c r="A9" s="21" t="s">
        <v>107</v>
      </c>
      <c r="B9" s="22">
        <f>SUMIFS('کاربرگ ارزیابی ریسک'!O:O,'کاربرگ ارزیابی ریسک'!R:R,A9)</f>
        <v>3.4399999999999993E-2</v>
      </c>
    </row>
    <row r="10" spans="1:3" ht="18.75" x14ac:dyDescent="0.45">
      <c r="A10" s="21" t="s">
        <v>106</v>
      </c>
      <c r="B10" s="22">
        <f>SUMIFS('کاربرگ ارزیابی ریسک'!O:O,'کاربرگ ارزیابی ریسک'!R:R,A10)</f>
        <v>4.1899999999999993E-2</v>
      </c>
    </row>
    <row r="11" spans="1:3" x14ac:dyDescent="0.25">
      <c r="B11" s="19">
        <f>SUM(B2:B10)</f>
        <v>0.54618999999999995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5"/>
  <sheetViews>
    <sheetView rightToLeft="1" topLeftCell="C1" workbookViewId="0">
      <selection activeCell="J16" sqref="J16"/>
    </sheetView>
  </sheetViews>
  <sheetFormatPr defaultRowHeight="15" x14ac:dyDescent="0.25"/>
  <cols>
    <col min="1" max="1" width="4.42578125" customWidth="1"/>
    <col min="2" max="2" width="69.85546875" bestFit="1" customWidth="1"/>
    <col min="3" max="3" width="57.42578125" bestFit="1" customWidth="1"/>
    <col min="4" max="10" width="6.5703125" customWidth="1"/>
    <col min="11" max="11" width="9.85546875" customWidth="1"/>
    <col min="12" max="17" width="6.5703125" customWidth="1"/>
    <col min="18" max="18" width="13.42578125" bestFit="1" customWidth="1"/>
  </cols>
  <sheetData>
    <row r="1" spans="1:18" ht="63" customHeight="1" x14ac:dyDescent="0.25">
      <c r="A1" s="59" t="s">
        <v>2</v>
      </c>
      <c r="B1" s="59" t="s">
        <v>1</v>
      </c>
      <c r="C1" s="59" t="s">
        <v>0</v>
      </c>
      <c r="D1" s="65" t="s">
        <v>12</v>
      </c>
      <c r="E1" s="66"/>
      <c r="F1" s="67"/>
      <c r="G1" s="65" t="s">
        <v>13</v>
      </c>
      <c r="H1" s="67"/>
      <c r="I1" s="63" t="s">
        <v>19</v>
      </c>
      <c r="J1" s="63" t="s">
        <v>20</v>
      </c>
      <c r="K1" s="70" t="s">
        <v>21</v>
      </c>
      <c r="L1" s="72" t="s">
        <v>22</v>
      </c>
      <c r="M1" s="63" t="s">
        <v>23</v>
      </c>
      <c r="N1" s="63" t="s">
        <v>24</v>
      </c>
      <c r="O1" s="74" t="s">
        <v>25</v>
      </c>
      <c r="P1" s="61" t="s">
        <v>26</v>
      </c>
      <c r="Q1" s="63" t="s">
        <v>27</v>
      </c>
      <c r="R1" s="68" t="s">
        <v>28</v>
      </c>
    </row>
    <row r="2" spans="1:18" ht="87" customHeight="1" x14ac:dyDescent="0.25">
      <c r="A2" s="60"/>
      <c r="B2" s="60"/>
      <c r="C2" s="60"/>
      <c r="D2" s="7" t="s">
        <v>14</v>
      </c>
      <c r="E2" s="7" t="s">
        <v>15</v>
      </c>
      <c r="F2" s="8" t="s">
        <v>16</v>
      </c>
      <c r="G2" s="9" t="s">
        <v>17</v>
      </c>
      <c r="H2" s="14" t="s">
        <v>18</v>
      </c>
      <c r="I2" s="64"/>
      <c r="J2" s="64"/>
      <c r="K2" s="71"/>
      <c r="L2" s="73"/>
      <c r="M2" s="64"/>
      <c r="N2" s="64"/>
      <c r="O2" s="75"/>
      <c r="P2" s="62"/>
      <c r="Q2" s="64"/>
      <c r="R2" s="69"/>
    </row>
    <row r="3" spans="1:18" ht="24.75" customHeight="1" x14ac:dyDescent="0.25">
      <c r="A3" s="5">
        <v>1</v>
      </c>
      <c r="B3" s="3" t="s">
        <v>80</v>
      </c>
      <c r="C3" s="17" t="s">
        <v>59</v>
      </c>
      <c r="D3" s="28">
        <v>1</v>
      </c>
      <c r="E3" s="28"/>
      <c r="F3" s="28"/>
      <c r="G3" s="20">
        <v>0.03</v>
      </c>
      <c r="H3" s="20">
        <f>G3/G$15</f>
        <v>4.9999999999999989E-2</v>
      </c>
      <c r="I3" s="28"/>
      <c r="J3" s="28">
        <f>D3*0.3+E3*1</f>
        <v>0.3</v>
      </c>
      <c r="K3" s="30">
        <f>J3*H3</f>
        <v>1.4999999999999996E-2</v>
      </c>
      <c r="L3" s="28">
        <v>0.3</v>
      </c>
      <c r="M3" s="28"/>
      <c r="N3" s="28">
        <f>(0.7*L3)+0.3</f>
        <v>0.51</v>
      </c>
      <c r="O3" s="30">
        <f>H3*N3</f>
        <v>2.5499999999999995E-2</v>
      </c>
      <c r="P3" s="28"/>
      <c r="Q3" s="28" t="s">
        <v>35</v>
      </c>
      <c r="R3" s="28" t="s">
        <v>106</v>
      </c>
    </row>
    <row r="4" spans="1:18" ht="21" x14ac:dyDescent="0.25">
      <c r="A4" s="5">
        <v>2</v>
      </c>
      <c r="B4" s="3" t="s">
        <v>94</v>
      </c>
      <c r="C4" s="17" t="s">
        <v>4</v>
      </c>
      <c r="D4" s="28">
        <v>1</v>
      </c>
      <c r="E4" s="28"/>
      <c r="F4" s="28"/>
      <c r="G4" s="20">
        <v>0.03</v>
      </c>
      <c r="H4" s="20">
        <f t="shared" ref="H4:H14" si="0">G4/G$15</f>
        <v>4.9999999999999989E-2</v>
      </c>
      <c r="I4" s="28"/>
      <c r="J4" s="28">
        <f t="shared" ref="J4:J14" si="1">D4*0.3+E4*1</f>
        <v>0.3</v>
      </c>
      <c r="K4" s="30">
        <f t="shared" ref="K4:K14" si="2">J4*H4</f>
        <v>1.4999999999999996E-2</v>
      </c>
      <c r="L4" s="28">
        <v>0</v>
      </c>
      <c r="M4" s="28"/>
      <c r="N4" s="28">
        <f t="shared" ref="N4:N14" si="3">(0.7*L4)+0.3</f>
        <v>0.3</v>
      </c>
      <c r="O4" s="30">
        <f t="shared" ref="O4:O14" si="4">H4*N4</f>
        <v>1.4999999999999996E-2</v>
      </c>
      <c r="P4" s="28"/>
      <c r="Q4" s="28" t="s">
        <v>35</v>
      </c>
      <c r="R4" s="28" t="s">
        <v>106</v>
      </c>
    </row>
    <row r="5" spans="1:18" ht="21" x14ac:dyDescent="0.25">
      <c r="A5" s="5">
        <v>4</v>
      </c>
      <c r="B5" s="3" t="s">
        <v>81</v>
      </c>
      <c r="C5" s="17" t="s">
        <v>5</v>
      </c>
      <c r="D5" s="28">
        <v>1</v>
      </c>
      <c r="E5" s="28"/>
      <c r="F5" s="28"/>
      <c r="G5" s="20">
        <v>0.08</v>
      </c>
      <c r="H5" s="20">
        <f t="shared" si="0"/>
        <v>0.1333333333333333</v>
      </c>
      <c r="I5" s="28"/>
      <c r="J5" s="28">
        <f t="shared" si="1"/>
        <v>0.3</v>
      </c>
      <c r="K5" s="30">
        <f t="shared" si="2"/>
        <v>3.9999999999999987E-2</v>
      </c>
      <c r="L5" s="28">
        <v>0.6</v>
      </c>
      <c r="M5" s="28"/>
      <c r="N5" s="28">
        <f t="shared" si="3"/>
        <v>0.72</v>
      </c>
      <c r="O5" s="30">
        <f t="shared" si="4"/>
        <v>9.5999999999999974E-2</v>
      </c>
      <c r="P5" s="28"/>
      <c r="Q5" s="28" t="s">
        <v>35</v>
      </c>
      <c r="R5" s="28" t="s">
        <v>37</v>
      </c>
    </row>
    <row r="6" spans="1:18" ht="21" x14ac:dyDescent="0.25">
      <c r="A6" s="5">
        <v>5</v>
      </c>
      <c r="B6" s="3" t="s">
        <v>83</v>
      </c>
      <c r="C6" s="17" t="s">
        <v>6</v>
      </c>
      <c r="D6" s="28">
        <v>1</v>
      </c>
      <c r="E6" s="28"/>
      <c r="F6" s="28"/>
      <c r="G6" s="20">
        <v>0.05</v>
      </c>
      <c r="H6" s="20">
        <f t="shared" si="0"/>
        <v>8.3333333333333329E-2</v>
      </c>
      <c r="I6" s="28"/>
      <c r="J6" s="28">
        <f t="shared" si="1"/>
        <v>0.3</v>
      </c>
      <c r="K6" s="30">
        <f t="shared" si="2"/>
        <v>2.4999999999999998E-2</v>
      </c>
      <c r="L6" s="28">
        <v>0.3</v>
      </c>
      <c r="M6" s="28"/>
      <c r="N6" s="28">
        <f t="shared" si="3"/>
        <v>0.51</v>
      </c>
      <c r="O6" s="30">
        <f t="shared" si="4"/>
        <v>4.2499999999999996E-2</v>
      </c>
      <c r="P6" s="28"/>
      <c r="Q6" s="28" t="s">
        <v>35</v>
      </c>
      <c r="R6" s="28" t="s">
        <v>38</v>
      </c>
    </row>
    <row r="7" spans="1:18" ht="21" x14ac:dyDescent="0.25">
      <c r="A7" s="5">
        <v>8</v>
      </c>
      <c r="B7" s="3" t="s">
        <v>95</v>
      </c>
      <c r="C7" s="17" t="s">
        <v>30</v>
      </c>
      <c r="D7" s="28">
        <v>1</v>
      </c>
      <c r="E7" s="28"/>
      <c r="F7" s="28"/>
      <c r="G7" s="20">
        <v>0.08</v>
      </c>
      <c r="H7" s="20">
        <f t="shared" si="0"/>
        <v>0.1333333333333333</v>
      </c>
      <c r="I7" s="28"/>
      <c r="J7" s="28">
        <f t="shared" si="1"/>
        <v>0.3</v>
      </c>
      <c r="K7" s="30">
        <f t="shared" si="2"/>
        <v>3.9999999999999987E-2</v>
      </c>
      <c r="L7" s="28">
        <v>0</v>
      </c>
      <c r="M7" s="28"/>
      <c r="N7" s="28">
        <f t="shared" si="3"/>
        <v>0.3</v>
      </c>
      <c r="O7" s="30">
        <f t="shared" si="4"/>
        <v>3.9999999999999987E-2</v>
      </c>
      <c r="P7" s="28"/>
      <c r="Q7" s="28" t="s">
        <v>35</v>
      </c>
      <c r="R7" s="28" t="s">
        <v>39</v>
      </c>
    </row>
    <row r="8" spans="1:18" ht="21" x14ac:dyDescent="0.25">
      <c r="A8" s="5">
        <v>9</v>
      </c>
      <c r="B8" s="4" t="s">
        <v>96</v>
      </c>
      <c r="C8" s="17" t="s">
        <v>7</v>
      </c>
      <c r="D8" s="28">
        <v>1</v>
      </c>
      <c r="E8" s="28"/>
      <c r="F8" s="28"/>
      <c r="G8" s="20">
        <v>0.05</v>
      </c>
      <c r="H8" s="20">
        <f t="shared" si="0"/>
        <v>8.3333333333333329E-2</v>
      </c>
      <c r="I8" s="28"/>
      <c r="J8" s="28">
        <f t="shared" si="1"/>
        <v>0.3</v>
      </c>
      <c r="K8" s="30">
        <f t="shared" si="2"/>
        <v>2.4999999999999998E-2</v>
      </c>
      <c r="L8" s="28">
        <v>0</v>
      </c>
      <c r="M8" s="28"/>
      <c r="N8" s="28">
        <f t="shared" si="3"/>
        <v>0.3</v>
      </c>
      <c r="O8" s="30">
        <f t="shared" si="4"/>
        <v>2.4999999999999998E-2</v>
      </c>
      <c r="P8" s="28"/>
      <c r="Q8" s="28" t="s">
        <v>35</v>
      </c>
      <c r="R8" s="28" t="s">
        <v>40</v>
      </c>
    </row>
    <row r="9" spans="1:18" ht="21" x14ac:dyDescent="0.25">
      <c r="A9" s="5">
        <v>14</v>
      </c>
      <c r="B9" s="3" t="s">
        <v>34</v>
      </c>
      <c r="C9" s="17" t="s">
        <v>9</v>
      </c>
      <c r="D9" s="16">
        <v>1</v>
      </c>
      <c r="E9" s="28"/>
      <c r="F9" s="28"/>
      <c r="G9" s="20">
        <v>0.05</v>
      </c>
      <c r="H9" s="20">
        <f t="shared" si="0"/>
        <v>8.3333333333333329E-2</v>
      </c>
      <c r="I9" s="28"/>
      <c r="J9" s="28">
        <f t="shared" si="1"/>
        <v>0.3</v>
      </c>
      <c r="K9" s="30">
        <f t="shared" si="2"/>
        <v>2.4999999999999998E-2</v>
      </c>
      <c r="L9" s="28">
        <v>0</v>
      </c>
      <c r="M9" s="28"/>
      <c r="N9" s="28">
        <f t="shared" si="3"/>
        <v>0.3</v>
      </c>
      <c r="O9" s="30">
        <f t="shared" si="4"/>
        <v>2.4999999999999998E-2</v>
      </c>
      <c r="P9" s="28"/>
      <c r="Q9" s="28" t="s">
        <v>35</v>
      </c>
      <c r="R9" s="28" t="s">
        <v>41</v>
      </c>
    </row>
    <row r="10" spans="1:18" ht="21" x14ac:dyDescent="0.25">
      <c r="A10" s="5">
        <v>16</v>
      </c>
      <c r="B10" s="3" t="s">
        <v>100</v>
      </c>
      <c r="C10" s="17" t="s">
        <v>10</v>
      </c>
      <c r="D10" s="28">
        <v>1</v>
      </c>
      <c r="E10" s="28"/>
      <c r="F10" s="28"/>
      <c r="G10" s="20">
        <v>7.0000000000000007E-2</v>
      </c>
      <c r="H10" s="20">
        <f t="shared" si="0"/>
        <v>0.11666666666666665</v>
      </c>
      <c r="I10" s="28"/>
      <c r="J10" s="28">
        <f t="shared" si="1"/>
        <v>0.3</v>
      </c>
      <c r="K10" s="30">
        <f t="shared" si="2"/>
        <v>3.4999999999999996E-2</v>
      </c>
      <c r="L10" s="28">
        <v>1</v>
      </c>
      <c r="M10" s="28"/>
      <c r="N10" s="28">
        <f t="shared" si="3"/>
        <v>1</v>
      </c>
      <c r="O10" s="30">
        <f t="shared" si="4"/>
        <v>0.11666666666666665</v>
      </c>
      <c r="P10" s="28"/>
      <c r="Q10" s="28" t="s">
        <v>35</v>
      </c>
      <c r="R10" s="28" t="s">
        <v>42</v>
      </c>
    </row>
    <row r="11" spans="1:18" ht="21" x14ac:dyDescent="0.25">
      <c r="A11" s="5">
        <v>17</v>
      </c>
      <c r="B11" s="3" t="s">
        <v>101</v>
      </c>
      <c r="C11" s="17" t="s">
        <v>11</v>
      </c>
      <c r="D11" s="28">
        <v>1</v>
      </c>
      <c r="E11" s="28"/>
      <c r="F11" s="28"/>
      <c r="G11" s="20">
        <v>0.04</v>
      </c>
      <c r="H11" s="20">
        <f t="shared" si="0"/>
        <v>6.6666666666666652E-2</v>
      </c>
      <c r="I11" s="28"/>
      <c r="J11" s="28">
        <f t="shared" si="1"/>
        <v>0.3</v>
      </c>
      <c r="K11" s="30">
        <f t="shared" si="2"/>
        <v>1.9999999999999993E-2</v>
      </c>
      <c r="L11" s="28">
        <v>1</v>
      </c>
      <c r="M11" s="28"/>
      <c r="N11" s="28">
        <f t="shared" si="3"/>
        <v>1</v>
      </c>
      <c r="O11" s="30">
        <f t="shared" si="4"/>
        <v>6.6666666666666652E-2</v>
      </c>
      <c r="P11" s="28"/>
      <c r="Q11" s="28" t="s">
        <v>35</v>
      </c>
      <c r="R11" s="28" t="s">
        <v>42</v>
      </c>
    </row>
    <row r="12" spans="1:18" ht="21" x14ac:dyDescent="0.25">
      <c r="A12" s="5">
        <v>19</v>
      </c>
      <c r="B12" s="3" t="s">
        <v>102</v>
      </c>
      <c r="C12" s="18" t="s">
        <v>31</v>
      </c>
      <c r="D12" s="28">
        <v>1</v>
      </c>
      <c r="E12" s="28"/>
      <c r="F12" s="28"/>
      <c r="G12" s="20">
        <v>0.03</v>
      </c>
      <c r="H12" s="20">
        <f t="shared" si="0"/>
        <v>4.9999999999999989E-2</v>
      </c>
      <c r="I12" s="28"/>
      <c r="J12" s="28">
        <f t="shared" si="1"/>
        <v>0.3</v>
      </c>
      <c r="K12" s="30">
        <f t="shared" si="2"/>
        <v>1.4999999999999996E-2</v>
      </c>
      <c r="L12" s="28">
        <v>0</v>
      </c>
      <c r="M12" s="28"/>
      <c r="N12" s="28">
        <f t="shared" si="3"/>
        <v>0.3</v>
      </c>
      <c r="O12" s="30">
        <f t="shared" si="4"/>
        <v>1.4999999999999996E-2</v>
      </c>
      <c r="P12" s="28"/>
      <c r="Q12" s="28" t="s">
        <v>35</v>
      </c>
      <c r="R12" s="28" t="s">
        <v>36</v>
      </c>
    </row>
    <row r="13" spans="1:18" ht="21" x14ac:dyDescent="0.25">
      <c r="A13" s="5">
        <v>22</v>
      </c>
      <c r="B13" s="3" t="s">
        <v>94</v>
      </c>
      <c r="C13" s="18" t="s">
        <v>54</v>
      </c>
      <c r="D13" s="27">
        <v>1</v>
      </c>
      <c r="E13" s="27"/>
      <c r="F13" s="27"/>
      <c r="G13" s="31">
        <v>0.04</v>
      </c>
      <c r="H13" s="20">
        <f t="shared" si="0"/>
        <v>6.6666666666666652E-2</v>
      </c>
      <c r="I13" s="27"/>
      <c r="J13" s="28">
        <f t="shared" si="1"/>
        <v>0.3</v>
      </c>
      <c r="K13" s="30">
        <f t="shared" si="2"/>
        <v>1.9999999999999993E-2</v>
      </c>
      <c r="L13" s="28">
        <v>0.2</v>
      </c>
      <c r="M13" s="28"/>
      <c r="N13" s="28">
        <f t="shared" si="3"/>
        <v>0.43999999999999995</v>
      </c>
      <c r="O13" s="30">
        <f t="shared" si="4"/>
        <v>2.9333333333333322E-2</v>
      </c>
      <c r="P13" s="27"/>
      <c r="Q13" s="27" t="s">
        <v>35</v>
      </c>
      <c r="R13" s="28" t="s">
        <v>106</v>
      </c>
    </row>
    <row r="14" spans="1:18" ht="21" x14ac:dyDescent="0.25">
      <c r="A14" s="5">
        <v>27</v>
      </c>
      <c r="B14" s="3" t="s">
        <v>104</v>
      </c>
      <c r="C14" s="18" t="s">
        <v>55</v>
      </c>
      <c r="D14" s="27">
        <v>1</v>
      </c>
      <c r="E14" s="27"/>
      <c r="F14" s="27"/>
      <c r="G14" s="31">
        <v>0.05</v>
      </c>
      <c r="H14" s="20">
        <f t="shared" si="0"/>
        <v>8.3333333333333329E-2</v>
      </c>
      <c r="I14" s="27"/>
      <c r="J14" s="28">
        <f t="shared" si="1"/>
        <v>0.3</v>
      </c>
      <c r="K14" s="30">
        <f t="shared" si="2"/>
        <v>2.4999999999999998E-2</v>
      </c>
      <c r="L14" s="28">
        <v>0</v>
      </c>
      <c r="M14" s="28"/>
      <c r="N14" s="28">
        <f t="shared" si="3"/>
        <v>0.3</v>
      </c>
      <c r="O14" s="30">
        <f t="shared" si="4"/>
        <v>2.4999999999999998E-2</v>
      </c>
      <c r="P14" s="27"/>
      <c r="Q14" s="27" t="s">
        <v>35</v>
      </c>
      <c r="R14" s="28" t="s">
        <v>42</v>
      </c>
    </row>
    <row r="15" spans="1:18" x14ac:dyDescent="0.25">
      <c r="G15" s="19">
        <f>SUM(G3:G14)</f>
        <v>0.60000000000000009</v>
      </c>
      <c r="H15" s="19">
        <f>SUM(H3:H14)</f>
        <v>0.99999999999999989</v>
      </c>
      <c r="K15" s="19">
        <f>SUM(K3:K14)</f>
        <v>0.3</v>
      </c>
      <c r="O15" s="19">
        <f>SUM(O3:O14)</f>
        <v>0.5216666666666665</v>
      </c>
    </row>
  </sheetData>
  <mergeCells count="15">
    <mergeCell ref="P1:P2"/>
    <mergeCell ref="Q1:Q2"/>
    <mergeCell ref="R1:R2"/>
    <mergeCell ref="O1:O2"/>
    <mergeCell ref="J1:J2"/>
    <mergeCell ref="K1:K2"/>
    <mergeCell ref="L1:L2"/>
    <mergeCell ref="M1:M2"/>
    <mergeCell ref="N1:N2"/>
    <mergeCell ref="I1:I2"/>
    <mergeCell ref="A1:A2"/>
    <mergeCell ref="B1:B2"/>
    <mergeCell ref="C1:C2"/>
    <mergeCell ref="D1:F1"/>
    <mergeCell ref="G1:H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
  <sheetViews>
    <sheetView rightToLeft="1" topLeftCell="C1" workbookViewId="0">
      <selection activeCell="I20" sqref="I20"/>
    </sheetView>
  </sheetViews>
  <sheetFormatPr defaultRowHeight="15" x14ac:dyDescent="0.25"/>
  <cols>
    <col min="2" max="2" width="51.42578125" bestFit="1" customWidth="1"/>
    <col min="3" max="3" width="42.28515625" customWidth="1"/>
    <col min="4" max="7" width="6.42578125" customWidth="1"/>
    <col min="8" max="8" width="6.85546875" bestFit="1" customWidth="1"/>
    <col min="9" max="9" width="6.42578125" customWidth="1"/>
    <col min="10" max="10" width="6.7109375" customWidth="1"/>
    <col min="11" max="11" width="9.5703125" customWidth="1"/>
    <col min="12" max="14" width="6.42578125" customWidth="1"/>
    <col min="15" max="15" width="6.7109375" customWidth="1"/>
    <col min="16" max="16" width="6.42578125" customWidth="1"/>
  </cols>
  <sheetData>
    <row r="1" spans="1:18" ht="28.5" customHeight="1" x14ac:dyDescent="0.25">
      <c r="A1" s="59" t="s">
        <v>2</v>
      </c>
      <c r="B1" s="59" t="s">
        <v>1</v>
      </c>
      <c r="C1" s="59" t="s">
        <v>0</v>
      </c>
      <c r="D1" s="65" t="s">
        <v>12</v>
      </c>
      <c r="E1" s="66"/>
      <c r="F1" s="67"/>
      <c r="G1" s="65" t="s">
        <v>13</v>
      </c>
      <c r="H1" s="67"/>
      <c r="I1" s="63" t="s">
        <v>19</v>
      </c>
      <c r="J1" s="63" t="s">
        <v>20</v>
      </c>
      <c r="K1" s="70" t="s">
        <v>21</v>
      </c>
      <c r="L1" s="72" t="s">
        <v>22</v>
      </c>
      <c r="M1" s="63" t="s">
        <v>23</v>
      </c>
      <c r="N1" s="63" t="s">
        <v>24</v>
      </c>
      <c r="O1" s="74" t="s">
        <v>25</v>
      </c>
      <c r="P1" s="61" t="s">
        <v>26</v>
      </c>
      <c r="Q1" s="63" t="s">
        <v>27</v>
      </c>
      <c r="R1" s="68" t="s">
        <v>28</v>
      </c>
    </row>
    <row r="2" spans="1:18" ht="49.5" customHeight="1" x14ac:dyDescent="0.25">
      <c r="A2" s="76"/>
      <c r="B2" s="76"/>
      <c r="C2" s="76"/>
      <c r="D2" s="7" t="s">
        <v>14</v>
      </c>
      <c r="E2" s="7" t="s">
        <v>15</v>
      </c>
      <c r="F2" s="8" t="s">
        <v>16</v>
      </c>
      <c r="G2" s="9" t="s">
        <v>17</v>
      </c>
      <c r="H2" s="14" t="s">
        <v>18</v>
      </c>
      <c r="I2" s="64"/>
      <c r="J2" s="64"/>
      <c r="K2" s="71"/>
      <c r="L2" s="73"/>
      <c r="M2" s="64"/>
      <c r="N2" s="64"/>
      <c r="O2" s="75"/>
      <c r="P2" s="62"/>
      <c r="Q2" s="64"/>
      <c r="R2" s="69"/>
    </row>
    <row r="3" spans="1:18" ht="21" x14ac:dyDescent="0.25">
      <c r="A3" s="5">
        <v>3</v>
      </c>
      <c r="B3" s="4" t="s">
        <v>82</v>
      </c>
      <c r="C3" s="18" t="s">
        <v>3</v>
      </c>
      <c r="D3" s="28">
        <v>1</v>
      </c>
      <c r="E3" s="28"/>
      <c r="F3" s="28"/>
      <c r="G3" s="20">
        <v>7.0000000000000007E-2</v>
      </c>
      <c r="H3" s="20">
        <f>G3/G$6</f>
        <v>0.5</v>
      </c>
      <c r="I3" s="28"/>
      <c r="J3" s="28">
        <f>D3*0.3+E3*1</f>
        <v>0.3</v>
      </c>
      <c r="K3" s="30">
        <f>H3*J3</f>
        <v>0.15</v>
      </c>
      <c r="L3" s="28">
        <v>0.5</v>
      </c>
      <c r="M3" s="28"/>
      <c r="N3" s="28">
        <f>(0.7*L3)+0.03</f>
        <v>0.38</v>
      </c>
      <c r="O3" s="30">
        <f>H3*N3</f>
        <v>0.19</v>
      </c>
      <c r="P3" s="28"/>
      <c r="Q3" s="28" t="s">
        <v>45</v>
      </c>
      <c r="R3" s="28" t="s">
        <v>36</v>
      </c>
    </row>
    <row r="4" spans="1:18" ht="21" x14ac:dyDescent="0.25">
      <c r="A4" s="5">
        <v>6</v>
      </c>
      <c r="B4" s="3" t="s">
        <v>32</v>
      </c>
      <c r="C4" s="18" t="s">
        <v>8</v>
      </c>
      <c r="D4" s="28">
        <v>1</v>
      </c>
      <c r="E4" s="28"/>
      <c r="F4" s="28"/>
      <c r="G4" s="20">
        <v>0.03</v>
      </c>
      <c r="H4" s="20">
        <f t="shared" ref="H4:H5" si="0">G4/G$6</f>
        <v>0.21428571428571425</v>
      </c>
      <c r="I4" s="28"/>
      <c r="J4" s="28">
        <f t="shared" ref="J4:J5" si="1">D4*0.3+E4*1</f>
        <v>0.3</v>
      </c>
      <c r="K4" s="30">
        <f t="shared" ref="K4:K5" si="2">H4*J4</f>
        <v>6.4285714285714265E-2</v>
      </c>
      <c r="L4" s="28">
        <v>1</v>
      </c>
      <c r="M4" s="28"/>
      <c r="N4" s="28">
        <f t="shared" ref="N4:N5" si="3">(0.7*L4)+0.03</f>
        <v>0.73</v>
      </c>
      <c r="O4" s="30">
        <f t="shared" ref="O4:O5" si="4">H4*N4</f>
        <v>0.15642857142857139</v>
      </c>
      <c r="P4" s="28"/>
      <c r="Q4" s="28" t="s">
        <v>45</v>
      </c>
      <c r="R4" s="28" t="s">
        <v>36</v>
      </c>
    </row>
    <row r="5" spans="1:18" ht="21" x14ac:dyDescent="0.25">
      <c r="A5" s="5">
        <v>12</v>
      </c>
      <c r="B5" s="4" t="s">
        <v>98</v>
      </c>
      <c r="C5" s="41" t="s">
        <v>109</v>
      </c>
      <c r="D5" s="28">
        <v>1</v>
      </c>
      <c r="E5" s="28"/>
      <c r="F5" s="28"/>
      <c r="G5" s="20">
        <v>0.04</v>
      </c>
      <c r="H5" s="20">
        <f t="shared" si="0"/>
        <v>0.2857142857142857</v>
      </c>
      <c r="I5" s="28"/>
      <c r="J5" s="28">
        <f t="shared" si="1"/>
        <v>0.3</v>
      </c>
      <c r="K5" s="30">
        <f t="shared" si="2"/>
        <v>8.5714285714285701E-2</v>
      </c>
      <c r="L5" s="28">
        <v>0.8</v>
      </c>
      <c r="M5" s="28"/>
      <c r="N5" s="28">
        <f t="shared" si="3"/>
        <v>0.59</v>
      </c>
      <c r="O5" s="30">
        <f t="shared" si="4"/>
        <v>0.16857142857142857</v>
      </c>
      <c r="P5" s="28"/>
      <c r="Q5" s="28" t="s">
        <v>52</v>
      </c>
      <c r="R5" s="28" t="s">
        <v>36</v>
      </c>
    </row>
    <row r="6" spans="1:18" x14ac:dyDescent="0.25">
      <c r="G6" s="19">
        <f>SUM(G3:G5)</f>
        <v>0.14000000000000001</v>
      </c>
      <c r="H6" s="19">
        <f>SUM(H3:H5)</f>
        <v>0.99999999999999989</v>
      </c>
      <c r="K6" s="19">
        <f>SUM(K3:K5)</f>
        <v>0.29999999999999993</v>
      </c>
      <c r="O6" s="19">
        <f>SUM(O3:O5)</f>
        <v>0.51500000000000001</v>
      </c>
    </row>
  </sheetData>
  <mergeCells count="15">
    <mergeCell ref="P1:P2"/>
    <mergeCell ref="Q1:Q2"/>
    <mergeCell ref="R1:R2"/>
    <mergeCell ref="O1:O2"/>
    <mergeCell ref="J1:J2"/>
    <mergeCell ref="K1:K2"/>
    <mergeCell ref="L1:L2"/>
    <mergeCell ref="M1:M2"/>
    <mergeCell ref="N1:N2"/>
    <mergeCell ref="I1:I2"/>
    <mergeCell ref="A1:A2"/>
    <mergeCell ref="B1:B2"/>
    <mergeCell ref="C1:C2"/>
    <mergeCell ref="D1:F1"/>
    <mergeCell ref="G1:H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8"/>
  <sheetViews>
    <sheetView rightToLeft="1" workbookViewId="0">
      <selection activeCell="O3" sqref="O3"/>
    </sheetView>
  </sheetViews>
  <sheetFormatPr defaultRowHeight="15" x14ac:dyDescent="0.25"/>
  <cols>
    <col min="2" max="2" width="46.5703125" bestFit="1" customWidth="1"/>
    <col min="3" max="3" width="57.85546875" bestFit="1" customWidth="1"/>
    <col min="4" max="7" width="5.5703125" customWidth="1"/>
    <col min="8" max="8" width="5.7109375" bestFit="1" customWidth="1"/>
    <col min="9" max="13" width="5.5703125" customWidth="1"/>
    <col min="14" max="14" width="11.5703125" customWidth="1"/>
    <col min="15" max="15" width="9.7109375" customWidth="1"/>
    <col min="16" max="17" width="5.5703125" customWidth="1"/>
    <col min="18" max="18" width="24" bestFit="1" customWidth="1"/>
  </cols>
  <sheetData>
    <row r="1" spans="1:18" ht="34.5" customHeight="1" x14ac:dyDescent="0.25">
      <c r="A1" s="59" t="s">
        <v>2</v>
      </c>
      <c r="B1" s="59" t="s">
        <v>1</v>
      </c>
      <c r="C1" s="59" t="s">
        <v>0</v>
      </c>
      <c r="D1" s="65" t="s">
        <v>12</v>
      </c>
      <c r="E1" s="66"/>
      <c r="F1" s="67"/>
      <c r="G1" s="65" t="s">
        <v>13</v>
      </c>
      <c r="H1" s="67"/>
      <c r="I1" s="63" t="s">
        <v>19</v>
      </c>
      <c r="J1" s="63" t="s">
        <v>20</v>
      </c>
      <c r="K1" s="70" t="s">
        <v>21</v>
      </c>
      <c r="L1" s="72" t="s">
        <v>22</v>
      </c>
      <c r="M1" s="63" t="s">
        <v>23</v>
      </c>
      <c r="N1" s="63" t="s">
        <v>24</v>
      </c>
      <c r="O1" s="74" t="s">
        <v>25</v>
      </c>
      <c r="P1" s="61" t="s">
        <v>26</v>
      </c>
      <c r="Q1" s="63" t="s">
        <v>27</v>
      </c>
      <c r="R1" s="68" t="s">
        <v>28</v>
      </c>
    </row>
    <row r="2" spans="1:18" ht="89.25" customHeight="1" x14ac:dyDescent="0.25">
      <c r="A2" s="60"/>
      <c r="B2" s="60"/>
      <c r="C2" s="60"/>
      <c r="D2" s="7" t="s">
        <v>14</v>
      </c>
      <c r="E2" s="7" t="s">
        <v>15</v>
      </c>
      <c r="F2" s="8" t="s">
        <v>16</v>
      </c>
      <c r="G2" s="9" t="s">
        <v>17</v>
      </c>
      <c r="H2" s="14" t="s">
        <v>18</v>
      </c>
      <c r="I2" s="64"/>
      <c r="J2" s="64"/>
      <c r="K2" s="71"/>
      <c r="L2" s="73"/>
      <c r="M2" s="64"/>
      <c r="N2" s="64"/>
      <c r="O2" s="75"/>
      <c r="P2" s="62"/>
      <c r="Q2" s="64"/>
      <c r="R2" s="69"/>
    </row>
    <row r="3" spans="1:18" ht="21" customHeight="1" x14ac:dyDescent="0.25">
      <c r="A3" s="5">
        <v>10</v>
      </c>
      <c r="B3" s="4" t="s">
        <v>97</v>
      </c>
      <c r="C3" s="41" t="s">
        <v>57</v>
      </c>
      <c r="D3" s="28">
        <v>1</v>
      </c>
      <c r="E3" s="47"/>
      <c r="F3" s="28"/>
      <c r="G3" s="20">
        <v>0.06</v>
      </c>
      <c r="H3" s="20">
        <f>G3/G$8</f>
        <v>0.23076923076923075</v>
      </c>
      <c r="I3" s="28"/>
      <c r="J3" s="28">
        <f>D3*0.3+E3*1</f>
        <v>0.3</v>
      </c>
      <c r="K3" s="30">
        <f>H3*J3</f>
        <v>6.9230769230769221E-2</v>
      </c>
      <c r="L3" s="28">
        <v>0.4</v>
      </c>
      <c r="M3" s="28"/>
      <c r="N3" s="28">
        <f>(0.7*L3)+0.3</f>
        <v>0.57999999999999996</v>
      </c>
      <c r="O3" s="48">
        <f>H3*N3</f>
        <v>0.13384615384615384</v>
      </c>
      <c r="P3" s="28"/>
      <c r="Q3" s="28" t="s">
        <v>60</v>
      </c>
      <c r="R3" s="28" t="s">
        <v>39</v>
      </c>
    </row>
    <row r="4" spans="1:18" ht="21" customHeight="1" x14ac:dyDescent="0.25">
      <c r="A4" s="5">
        <v>15</v>
      </c>
      <c r="B4" s="4" t="s">
        <v>99</v>
      </c>
      <c r="C4" s="18" t="s">
        <v>58</v>
      </c>
      <c r="D4" s="28">
        <v>1</v>
      </c>
      <c r="E4" s="28"/>
      <c r="F4" s="28"/>
      <c r="G4" s="20">
        <v>0.05</v>
      </c>
      <c r="H4" s="20">
        <f t="shared" ref="H4:H7" si="0">G4/G$8</f>
        <v>0.19230769230769232</v>
      </c>
      <c r="I4" s="28"/>
      <c r="J4" s="28">
        <f t="shared" ref="J4:J7" si="1">D4*0.3+E4*1</f>
        <v>0.3</v>
      </c>
      <c r="K4" s="30">
        <f t="shared" ref="K4:K7" si="2">H4*J4</f>
        <v>5.7692307692307696E-2</v>
      </c>
      <c r="L4" s="28">
        <v>0.2</v>
      </c>
      <c r="M4" s="28"/>
      <c r="N4" s="28">
        <f t="shared" ref="N4:N7" si="3">(0.7*L4)+0.3</f>
        <v>0.43999999999999995</v>
      </c>
      <c r="O4" s="48">
        <f t="shared" ref="O4:O7" si="4">H4*N4</f>
        <v>8.4615384615384606E-2</v>
      </c>
      <c r="P4" s="28"/>
      <c r="Q4" s="28" t="s">
        <v>60</v>
      </c>
      <c r="R4" s="28" t="s">
        <v>39</v>
      </c>
    </row>
    <row r="5" spans="1:18" ht="21" customHeight="1" x14ac:dyDescent="0.25">
      <c r="A5" s="5">
        <v>18</v>
      </c>
      <c r="B5" s="4" t="s">
        <v>105</v>
      </c>
      <c r="C5" s="18" t="s">
        <v>29</v>
      </c>
      <c r="D5" s="28">
        <v>1</v>
      </c>
      <c r="E5" s="28"/>
      <c r="F5" s="28"/>
      <c r="G5" s="20">
        <v>0.04</v>
      </c>
      <c r="H5" s="20">
        <f t="shared" si="0"/>
        <v>0.15384615384615385</v>
      </c>
      <c r="I5" s="28"/>
      <c r="J5" s="28">
        <f t="shared" si="1"/>
        <v>0.3</v>
      </c>
      <c r="K5" s="30">
        <f t="shared" si="2"/>
        <v>4.6153846153846156E-2</v>
      </c>
      <c r="L5" s="28">
        <v>0.3</v>
      </c>
      <c r="M5" s="28"/>
      <c r="N5" s="28">
        <f t="shared" si="3"/>
        <v>0.51</v>
      </c>
      <c r="O5" s="48">
        <f t="shared" si="4"/>
        <v>7.8461538461538471E-2</v>
      </c>
      <c r="P5" s="28"/>
      <c r="Q5" s="28" t="s">
        <v>60</v>
      </c>
      <c r="R5" s="28" t="s">
        <v>42</v>
      </c>
    </row>
    <row r="6" spans="1:18" ht="21" customHeight="1" x14ac:dyDescent="0.25">
      <c r="A6" s="5">
        <v>20</v>
      </c>
      <c r="B6" s="4" t="s">
        <v>100</v>
      </c>
      <c r="C6" s="18" t="s">
        <v>53</v>
      </c>
      <c r="D6" s="28">
        <v>1</v>
      </c>
      <c r="E6" s="28"/>
      <c r="F6" s="28"/>
      <c r="G6" s="31">
        <v>7.0000000000000007E-2</v>
      </c>
      <c r="H6" s="20">
        <f t="shared" si="0"/>
        <v>0.26923076923076927</v>
      </c>
      <c r="I6" s="31">
        <v>0</v>
      </c>
      <c r="J6" s="28">
        <f t="shared" si="1"/>
        <v>0.3</v>
      </c>
      <c r="K6" s="30">
        <f t="shared" si="2"/>
        <v>8.0769230769230774E-2</v>
      </c>
      <c r="L6" s="28">
        <v>0.01</v>
      </c>
      <c r="M6" s="28"/>
      <c r="N6" s="28">
        <f t="shared" si="3"/>
        <v>0.307</v>
      </c>
      <c r="O6" s="48">
        <f t="shared" si="4"/>
        <v>8.2653846153846161E-2</v>
      </c>
      <c r="P6" s="28"/>
      <c r="Q6" s="28" t="s">
        <v>60</v>
      </c>
      <c r="R6" s="28" t="s">
        <v>42</v>
      </c>
    </row>
    <row r="7" spans="1:18" ht="21" customHeight="1" x14ac:dyDescent="0.25">
      <c r="A7" s="5">
        <v>24</v>
      </c>
      <c r="B7" s="4" t="s">
        <v>103</v>
      </c>
      <c r="C7" s="18" t="s">
        <v>56</v>
      </c>
      <c r="D7" s="27">
        <v>1</v>
      </c>
      <c r="E7" s="27"/>
      <c r="F7" s="27"/>
      <c r="G7" s="31">
        <v>0.04</v>
      </c>
      <c r="H7" s="20">
        <f t="shared" si="0"/>
        <v>0.15384615384615385</v>
      </c>
      <c r="I7" s="27"/>
      <c r="J7" s="28">
        <f t="shared" si="1"/>
        <v>0.3</v>
      </c>
      <c r="K7" s="30">
        <f t="shared" si="2"/>
        <v>4.6153846153846156E-2</v>
      </c>
      <c r="L7" s="28">
        <v>0.8</v>
      </c>
      <c r="M7" s="28"/>
      <c r="N7" s="28">
        <f t="shared" si="3"/>
        <v>0.85999999999999988</v>
      </c>
      <c r="O7" s="48">
        <f t="shared" si="4"/>
        <v>0.13230769230769229</v>
      </c>
      <c r="P7" s="27"/>
      <c r="Q7" s="27" t="s">
        <v>60</v>
      </c>
      <c r="R7" s="28" t="s">
        <v>107</v>
      </c>
    </row>
    <row r="8" spans="1:18" x14ac:dyDescent="0.25">
      <c r="G8" s="19">
        <f>SUM(G3:G7)</f>
        <v>0.26</v>
      </c>
      <c r="H8" s="19">
        <f>SUM(H3:H7)</f>
        <v>1</v>
      </c>
      <c r="K8" s="19">
        <f>SUM(K3:K7)</f>
        <v>0.3</v>
      </c>
      <c r="O8" s="19">
        <f>SUM(O3:O7)</f>
        <v>0.51188461538461527</v>
      </c>
    </row>
  </sheetData>
  <mergeCells count="15">
    <mergeCell ref="P1:P2"/>
    <mergeCell ref="Q1:Q2"/>
    <mergeCell ref="R1:R2"/>
    <mergeCell ref="J1:J2"/>
    <mergeCell ref="K1:K2"/>
    <mergeCell ref="L1:L2"/>
    <mergeCell ref="M1:M2"/>
    <mergeCell ref="N1:N2"/>
    <mergeCell ref="O1:O2"/>
    <mergeCell ref="I1:I2"/>
    <mergeCell ref="A1:A2"/>
    <mergeCell ref="B1:B2"/>
    <mergeCell ref="C1:C2"/>
    <mergeCell ref="D1:F1"/>
    <mergeCell ref="G1:H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C10"/>
  <sheetViews>
    <sheetView rightToLeft="1" workbookViewId="0">
      <selection activeCell="E28" sqref="E28"/>
    </sheetView>
  </sheetViews>
  <sheetFormatPr defaultRowHeight="15" x14ac:dyDescent="0.25"/>
  <cols>
    <col min="2" max="2" width="16.28515625" bestFit="1" customWidth="1"/>
    <col min="3" max="3" width="18.42578125" bestFit="1" customWidth="1"/>
  </cols>
  <sheetData>
    <row r="7" spans="1:3" x14ac:dyDescent="0.25">
      <c r="A7" s="15" t="s">
        <v>46</v>
      </c>
      <c r="B7" s="15" t="s">
        <v>47</v>
      </c>
      <c r="C7" s="24" t="s">
        <v>48</v>
      </c>
    </row>
    <row r="8" spans="1:3" x14ac:dyDescent="0.25">
      <c r="A8" s="15" t="s">
        <v>49</v>
      </c>
      <c r="B8" s="25">
        <f>عملیاتی!O15</f>
        <v>0.5216666666666665</v>
      </c>
      <c r="C8" s="24">
        <v>0.3</v>
      </c>
    </row>
    <row r="9" spans="1:3" x14ac:dyDescent="0.25">
      <c r="A9" s="15" t="s">
        <v>50</v>
      </c>
      <c r="B9" s="25">
        <f>گزارشگری!O6</f>
        <v>0.51500000000000001</v>
      </c>
      <c r="C9" s="24">
        <v>0.3</v>
      </c>
    </row>
    <row r="10" spans="1:3" x14ac:dyDescent="0.25">
      <c r="A10" s="15" t="s">
        <v>51</v>
      </c>
      <c r="B10" s="25">
        <f>رعایتی!O8</f>
        <v>0.51188461538461527</v>
      </c>
      <c r="C10" s="24">
        <v>0.3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6"/>
  <sheetViews>
    <sheetView rightToLeft="1" workbookViewId="0">
      <selection activeCell="V10" sqref="V10"/>
    </sheetView>
  </sheetViews>
  <sheetFormatPr defaultRowHeight="15" x14ac:dyDescent="0.25"/>
  <cols>
    <col min="1" max="1" width="7.42578125" customWidth="1"/>
    <col min="2" max="2" width="11.5703125" bestFit="1" customWidth="1"/>
    <col min="8" max="8" width="5.42578125" customWidth="1"/>
    <col min="9" max="9" width="7" customWidth="1"/>
    <col min="22" max="22" width="9.85546875" bestFit="1" customWidth="1"/>
  </cols>
  <sheetData>
    <row r="1" spans="1:15" ht="35.25" customHeight="1" x14ac:dyDescent="0.25">
      <c r="A1" s="34">
        <v>1</v>
      </c>
      <c r="B1" s="82" t="s">
        <v>61</v>
      </c>
      <c r="C1" s="82"/>
      <c r="D1" s="82"/>
      <c r="E1" s="82"/>
      <c r="F1" s="82"/>
      <c r="G1" s="83"/>
      <c r="I1" s="34">
        <v>6</v>
      </c>
      <c r="J1" s="80" t="s">
        <v>70</v>
      </c>
      <c r="K1" s="80"/>
      <c r="L1" s="80"/>
      <c r="M1" s="80"/>
      <c r="N1" s="80"/>
      <c r="O1" s="81"/>
    </row>
    <row r="2" spans="1:15" ht="123" customHeight="1" x14ac:dyDescent="0.25">
      <c r="A2" s="77" t="s">
        <v>67</v>
      </c>
      <c r="B2" s="78"/>
      <c r="C2" s="78"/>
      <c r="D2" s="78"/>
      <c r="E2" s="78"/>
      <c r="F2" s="78"/>
      <c r="G2" s="79"/>
      <c r="H2" s="33"/>
      <c r="I2" s="77" t="s">
        <v>71</v>
      </c>
      <c r="J2" s="78"/>
      <c r="K2" s="78"/>
      <c r="L2" s="78"/>
      <c r="M2" s="78"/>
      <c r="N2" s="78"/>
      <c r="O2" s="79"/>
    </row>
    <row r="4" spans="1:15" ht="36" customHeight="1" x14ac:dyDescent="0.25">
      <c r="A4" s="34">
        <v>2</v>
      </c>
      <c r="B4" s="82" t="s">
        <v>78</v>
      </c>
      <c r="C4" s="82"/>
      <c r="D4" s="82"/>
      <c r="E4" s="82"/>
      <c r="F4" s="82"/>
      <c r="G4" s="83"/>
      <c r="I4" s="34">
        <v>7</v>
      </c>
      <c r="J4" s="80" t="s">
        <v>72</v>
      </c>
      <c r="K4" s="80"/>
      <c r="L4" s="80"/>
      <c r="M4" s="80"/>
      <c r="N4" s="80"/>
      <c r="O4" s="81"/>
    </row>
    <row r="5" spans="1:15" ht="88.5" customHeight="1" x14ac:dyDescent="0.25">
      <c r="A5" s="77" t="s">
        <v>66</v>
      </c>
      <c r="B5" s="78"/>
      <c r="C5" s="78"/>
      <c r="D5" s="78"/>
      <c r="E5" s="78"/>
      <c r="F5" s="78"/>
      <c r="G5" s="79"/>
      <c r="I5" s="77" t="s">
        <v>73</v>
      </c>
      <c r="J5" s="78"/>
      <c r="K5" s="78"/>
      <c r="L5" s="78"/>
      <c r="M5" s="78"/>
      <c r="N5" s="78"/>
      <c r="O5" s="79"/>
    </row>
    <row r="7" spans="1:15" ht="36" customHeight="1" x14ac:dyDescent="0.25">
      <c r="A7" s="34">
        <v>3</v>
      </c>
      <c r="B7" s="80" t="s">
        <v>62</v>
      </c>
      <c r="C7" s="80"/>
      <c r="D7" s="80"/>
      <c r="E7" s="80"/>
      <c r="F7" s="80"/>
      <c r="G7" s="81"/>
      <c r="I7" s="34">
        <v>8</v>
      </c>
      <c r="J7" s="80" t="s">
        <v>74</v>
      </c>
      <c r="K7" s="80"/>
      <c r="L7" s="80"/>
      <c r="M7" s="80"/>
      <c r="N7" s="80"/>
      <c r="O7" s="81"/>
    </row>
    <row r="8" spans="1:15" ht="123.75" customHeight="1" x14ac:dyDescent="0.25">
      <c r="A8" s="77" t="s">
        <v>65</v>
      </c>
      <c r="B8" s="78"/>
      <c r="C8" s="78"/>
      <c r="D8" s="78"/>
      <c r="E8" s="78"/>
      <c r="F8" s="78"/>
      <c r="G8" s="79"/>
      <c r="I8" s="77" t="s">
        <v>75</v>
      </c>
      <c r="J8" s="78"/>
      <c r="K8" s="78"/>
      <c r="L8" s="78"/>
      <c r="M8" s="78"/>
      <c r="N8" s="78"/>
      <c r="O8" s="79"/>
    </row>
    <row r="10" spans="1:15" ht="38.25" customHeight="1" x14ac:dyDescent="0.25">
      <c r="A10" s="34">
        <v>4</v>
      </c>
      <c r="B10" s="80" t="s">
        <v>63</v>
      </c>
      <c r="C10" s="80"/>
      <c r="D10" s="80"/>
      <c r="E10" s="80"/>
      <c r="F10" s="80"/>
      <c r="G10" s="81"/>
      <c r="I10" s="34">
        <v>9</v>
      </c>
      <c r="J10" s="80" t="s">
        <v>76</v>
      </c>
      <c r="K10" s="80"/>
      <c r="L10" s="80"/>
      <c r="M10" s="80"/>
      <c r="N10" s="80"/>
      <c r="O10" s="81"/>
    </row>
    <row r="11" spans="1:15" ht="107.25" customHeight="1" x14ac:dyDescent="0.25">
      <c r="A11" s="77" t="s">
        <v>64</v>
      </c>
      <c r="B11" s="78"/>
      <c r="C11" s="78"/>
      <c r="D11" s="78"/>
      <c r="E11" s="78"/>
      <c r="F11" s="78"/>
      <c r="G11" s="79"/>
      <c r="I11" s="77" t="s">
        <v>77</v>
      </c>
      <c r="J11" s="78"/>
      <c r="K11" s="78"/>
      <c r="L11" s="78"/>
      <c r="M11" s="78"/>
      <c r="N11" s="78"/>
      <c r="O11" s="79"/>
    </row>
    <row r="13" spans="1:15" ht="33" customHeight="1" x14ac:dyDescent="0.25">
      <c r="A13" s="34">
        <v>5</v>
      </c>
      <c r="B13" s="80" t="s">
        <v>68</v>
      </c>
      <c r="C13" s="80"/>
      <c r="D13" s="80"/>
      <c r="E13" s="80"/>
      <c r="F13" s="80"/>
      <c r="G13" s="81"/>
    </row>
    <row r="14" spans="1:15" ht="54" customHeight="1" x14ac:dyDescent="0.25">
      <c r="A14" s="77" t="s">
        <v>69</v>
      </c>
      <c r="B14" s="78"/>
      <c r="C14" s="78"/>
      <c r="D14" s="78"/>
      <c r="E14" s="78"/>
      <c r="F14" s="78"/>
      <c r="G14" s="79"/>
    </row>
    <row r="16" spans="1:15" ht="66.75" customHeight="1" x14ac:dyDescent="0.25"/>
    <row r="17" ht="88.5" customHeight="1" x14ac:dyDescent="0.25"/>
    <row r="19" ht="66.75" customHeight="1" x14ac:dyDescent="0.25"/>
    <row r="20" ht="69" customHeight="1" x14ac:dyDescent="0.25"/>
    <row r="22" ht="60" customHeight="1" x14ac:dyDescent="0.25"/>
    <row r="23" ht="77.25" customHeight="1" x14ac:dyDescent="0.25"/>
    <row r="25" ht="59.25" customHeight="1" x14ac:dyDescent="0.25"/>
    <row r="26" ht="78.75" customHeight="1" x14ac:dyDescent="0.25"/>
  </sheetData>
  <mergeCells count="18">
    <mergeCell ref="B1:G1"/>
    <mergeCell ref="B4:G4"/>
    <mergeCell ref="A5:G5"/>
    <mergeCell ref="J1:O1"/>
    <mergeCell ref="I2:O2"/>
    <mergeCell ref="J4:O4"/>
    <mergeCell ref="I5:O5"/>
    <mergeCell ref="J7:O7"/>
    <mergeCell ref="I8:O8"/>
    <mergeCell ref="J10:O10"/>
    <mergeCell ref="I11:O11"/>
    <mergeCell ref="A2:G2"/>
    <mergeCell ref="A14:G14"/>
    <mergeCell ref="B7:G7"/>
    <mergeCell ref="A8:G8"/>
    <mergeCell ref="B10:G10"/>
    <mergeCell ref="A11:G11"/>
    <mergeCell ref="B13:G13"/>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8"/>
  <sheetViews>
    <sheetView rightToLeft="1" tabSelected="1" workbookViewId="0">
      <selection activeCell="F21" sqref="F21"/>
    </sheetView>
  </sheetViews>
  <sheetFormatPr defaultRowHeight="15" x14ac:dyDescent="0.25"/>
  <cols>
    <col min="4" max="4" width="2.28515625" customWidth="1"/>
    <col min="7" max="8" width="9.42578125" customWidth="1"/>
    <col min="12" max="12" width="2.42578125" customWidth="1"/>
    <col min="13" max="13" width="5.42578125" customWidth="1"/>
    <col min="17" max="17" width="1.7109375" customWidth="1"/>
    <col min="20" max="20" width="10.140625" customWidth="1"/>
    <col min="21" max="21" width="1.28515625" customWidth="1"/>
  </cols>
  <sheetData>
    <row r="1" spans="1:24" ht="21" x14ac:dyDescent="0.25">
      <c r="A1" s="90" t="s">
        <v>110</v>
      </c>
      <c r="B1" s="90"/>
      <c r="C1" s="90"/>
      <c r="D1" s="90"/>
      <c r="E1" s="90"/>
      <c r="F1" s="91"/>
      <c r="G1" s="49" t="s">
        <v>111</v>
      </c>
      <c r="H1" s="49" t="s">
        <v>112</v>
      </c>
    </row>
    <row r="2" spans="1:24" ht="21" x14ac:dyDescent="0.25">
      <c r="A2" s="92" t="s">
        <v>61</v>
      </c>
      <c r="B2" s="92"/>
      <c r="C2" s="92"/>
      <c r="D2" s="92"/>
      <c r="E2" s="92"/>
      <c r="F2" s="93"/>
      <c r="G2" s="52">
        <v>3.5</v>
      </c>
      <c r="H2" s="49">
        <v>1.6</v>
      </c>
    </row>
    <row r="3" spans="1:24" ht="20.25" customHeight="1" x14ac:dyDescent="0.25">
      <c r="A3" s="92" t="s">
        <v>78</v>
      </c>
      <c r="B3" s="92"/>
      <c r="C3" s="92"/>
      <c r="D3" s="92"/>
      <c r="E3" s="92"/>
      <c r="F3" s="93"/>
      <c r="G3" s="50">
        <f>4290/5979</f>
        <v>0.71751128951329657</v>
      </c>
      <c r="H3" s="50">
        <f>434/544</f>
        <v>0.79779411764705888</v>
      </c>
    </row>
    <row r="4" spans="1:24" ht="21" x14ac:dyDescent="0.25">
      <c r="A4" s="84" t="s">
        <v>62</v>
      </c>
      <c r="B4" s="84"/>
      <c r="C4" s="84"/>
      <c r="D4" s="84"/>
      <c r="E4" s="84"/>
      <c r="F4" s="85"/>
      <c r="G4" s="53">
        <v>4</v>
      </c>
      <c r="H4" s="53">
        <v>4</v>
      </c>
    </row>
    <row r="5" spans="1:24" ht="21" x14ac:dyDescent="0.25">
      <c r="A5" s="84" t="s">
        <v>63</v>
      </c>
      <c r="B5" s="84"/>
      <c r="C5" s="84"/>
      <c r="D5" s="84"/>
      <c r="E5" s="84"/>
      <c r="F5" s="85"/>
      <c r="G5" s="57"/>
      <c r="H5" s="57"/>
    </row>
    <row r="6" spans="1:24" ht="21" x14ac:dyDescent="0.25">
      <c r="A6" s="84" t="s">
        <v>68</v>
      </c>
      <c r="B6" s="84"/>
      <c r="C6" s="84"/>
      <c r="D6" s="84"/>
      <c r="E6" s="84"/>
      <c r="F6" s="85"/>
      <c r="G6" s="56">
        <f>(129586413143+76897055383)/1110442</f>
        <v>185947.0990164277</v>
      </c>
      <c r="H6" s="56">
        <f>(9538398000+6124370504)/336708</f>
        <v>46517.363721681693</v>
      </c>
    </row>
    <row r="7" spans="1:24" ht="21" x14ac:dyDescent="0.25">
      <c r="A7" s="88" t="s">
        <v>70</v>
      </c>
      <c r="B7" s="88"/>
      <c r="C7" s="88"/>
      <c r="D7" s="88"/>
      <c r="E7" s="88"/>
      <c r="F7" s="89"/>
      <c r="G7" s="49"/>
      <c r="H7" s="49"/>
    </row>
    <row r="8" spans="1:24" ht="21" x14ac:dyDescent="0.25">
      <c r="A8" s="84" t="s">
        <v>72</v>
      </c>
      <c r="B8" s="84"/>
      <c r="C8" s="84"/>
      <c r="D8" s="84"/>
      <c r="E8" s="84"/>
      <c r="F8" s="85"/>
      <c r="G8" s="57"/>
      <c r="H8" s="57"/>
    </row>
    <row r="9" spans="1:24" ht="21" x14ac:dyDescent="0.25">
      <c r="A9" s="84" t="s">
        <v>74</v>
      </c>
      <c r="B9" s="84"/>
      <c r="C9" s="84"/>
      <c r="D9" s="84"/>
      <c r="E9" s="84"/>
      <c r="F9" s="85"/>
      <c r="G9" s="54">
        <f>7381798/5559982</f>
        <v>1.3276658089900291</v>
      </c>
      <c r="H9" s="54">
        <f>3137318/475070</f>
        <v>6.6039067926831834</v>
      </c>
    </row>
    <row r="10" spans="1:24" ht="21" x14ac:dyDescent="0.25">
      <c r="A10" s="86" t="s">
        <v>76</v>
      </c>
      <c r="B10" s="86"/>
      <c r="C10" s="86"/>
      <c r="D10" s="86"/>
      <c r="E10" s="86"/>
      <c r="F10" s="87"/>
      <c r="G10" s="50">
        <v>1.1200000000000001</v>
      </c>
      <c r="H10" s="50">
        <v>0.28000000000000003</v>
      </c>
    </row>
    <row r="13" spans="1:24" ht="21" x14ac:dyDescent="0.25">
      <c r="B13" s="80" t="s">
        <v>145</v>
      </c>
      <c r="C13" s="80"/>
      <c r="D13" s="80"/>
      <c r="E13" s="80"/>
      <c r="F13" s="80"/>
      <c r="G13" s="80"/>
      <c r="H13" s="80"/>
      <c r="I13" s="80"/>
      <c r="J13" s="80"/>
      <c r="O13" s="80" t="s">
        <v>146</v>
      </c>
      <c r="P13" s="80"/>
      <c r="Q13" s="80"/>
      <c r="R13" s="80"/>
      <c r="S13" s="80"/>
      <c r="T13" s="80"/>
      <c r="U13" s="80"/>
      <c r="V13" s="80"/>
      <c r="W13" s="80"/>
    </row>
    <row r="14" spans="1:24" ht="58.5" x14ac:dyDescent="0.25">
      <c r="A14" s="49" t="s">
        <v>126</v>
      </c>
      <c r="B14" s="55" t="s">
        <v>113</v>
      </c>
      <c r="C14" s="49" t="s">
        <v>144</v>
      </c>
      <c r="E14" s="49" t="s">
        <v>127</v>
      </c>
      <c r="F14" s="55" t="s">
        <v>113</v>
      </c>
      <c r="G14" s="49" t="s">
        <v>144</v>
      </c>
      <c r="I14" s="49" t="s">
        <v>132</v>
      </c>
      <c r="J14" s="55" t="s">
        <v>113</v>
      </c>
      <c r="K14" s="49" t="s">
        <v>144</v>
      </c>
      <c r="N14" s="49" t="s">
        <v>126</v>
      </c>
      <c r="O14" s="55" t="s">
        <v>113</v>
      </c>
      <c r="P14" s="49" t="s">
        <v>144</v>
      </c>
      <c r="R14" s="49" t="s">
        <v>127</v>
      </c>
      <c r="S14" s="55" t="s">
        <v>113</v>
      </c>
      <c r="T14" s="49" t="s">
        <v>144</v>
      </c>
      <c r="V14" s="49" t="s">
        <v>132</v>
      </c>
      <c r="W14" s="55" t="s">
        <v>113</v>
      </c>
      <c r="X14" s="49" t="s">
        <v>144</v>
      </c>
    </row>
    <row r="15" spans="1:24" ht="19.5" x14ac:dyDescent="0.25">
      <c r="A15" s="49" t="s">
        <v>114</v>
      </c>
      <c r="B15" s="49">
        <v>183</v>
      </c>
      <c r="C15" s="50">
        <f>B15/B$27</f>
        <v>3.0607124937280482E-2</v>
      </c>
      <c r="E15" s="49" t="s">
        <v>128</v>
      </c>
      <c r="F15" s="49">
        <v>406</v>
      </c>
      <c r="G15" s="50">
        <f>F15/F$19</f>
        <v>6.7904331828064893E-2</v>
      </c>
      <c r="I15" s="49" t="s">
        <v>135</v>
      </c>
      <c r="J15" s="49">
        <v>521</v>
      </c>
      <c r="K15" s="50">
        <f t="shared" ref="K15:K25" si="0">J15/J$26</f>
        <v>8.7138317444388699E-2</v>
      </c>
      <c r="N15" s="49" t="s">
        <v>114</v>
      </c>
      <c r="O15" s="15"/>
      <c r="P15" s="15"/>
      <c r="R15" s="49" t="s">
        <v>128</v>
      </c>
      <c r="S15" s="49">
        <v>1</v>
      </c>
      <c r="T15" s="50">
        <f>S15/S$18</f>
        <v>1.838235294117647E-3</v>
      </c>
      <c r="V15" s="49" t="s">
        <v>135</v>
      </c>
      <c r="W15" s="49">
        <v>60</v>
      </c>
      <c r="X15" s="50">
        <f t="shared" ref="X15:X24" si="1">W15/W$25</f>
        <v>0.11029411764705882</v>
      </c>
    </row>
    <row r="16" spans="1:24" ht="19.5" x14ac:dyDescent="0.25">
      <c r="A16" s="49" t="s">
        <v>115</v>
      </c>
      <c r="B16" s="49">
        <v>787</v>
      </c>
      <c r="C16" s="50">
        <f t="shared" ref="C16:C26" si="2">B16/B$27</f>
        <v>0.13162736243518983</v>
      </c>
      <c r="E16" s="49" t="s">
        <v>129</v>
      </c>
      <c r="F16" s="49">
        <v>2967</v>
      </c>
      <c r="G16" s="50">
        <f t="shared" ref="G16:G18" si="3">F16/F$19</f>
        <v>0.49623682890115406</v>
      </c>
      <c r="I16" s="49" t="s">
        <v>133</v>
      </c>
      <c r="J16" s="49">
        <v>1204</v>
      </c>
      <c r="K16" s="50">
        <f t="shared" si="0"/>
        <v>0.2013714668004683</v>
      </c>
      <c r="N16" s="49" t="s">
        <v>115</v>
      </c>
      <c r="O16" s="15"/>
      <c r="P16" s="15"/>
      <c r="R16" s="49" t="s">
        <v>129</v>
      </c>
      <c r="S16" s="49">
        <v>313</v>
      </c>
      <c r="T16" s="50">
        <f t="shared" ref="T16:T17" si="4">S16/S$18</f>
        <v>0.57536764705882348</v>
      </c>
      <c r="V16" s="49" t="s">
        <v>133</v>
      </c>
      <c r="W16" s="49">
        <v>117</v>
      </c>
      <c r="X16" s="50">
        <f t="shared" si="1"/>
        <v>0.21507352941176472</v>
      </c>
    </row>
    <row r="17" spans="1:24" ht="19.5" x14ac:dyDescent="0.25">
      <c r="A17" s="49" t="s">
        <v>116</v>
      </c>
      <c r="B17" s="49">
        <v>658</v>
      </c>
      <c r="C17" s="50">
        <f t="shared" si="2"/>
        <v>0.11005184813513966</v>
      </c>
      <c r="E17" s="49" t="s">
        <v>130</v>
      </c>
      <c r="F17" s="49">
        <v>2601</v>
      </c>
      <c r="G17" s="50">
        <f t="shared" si="3"/>
        <v>0.43502257902659308</v>
      </c>
      <c r="I17" s="49" t="s">
        <v>134</v>
      </c>
      <c r="J17" s="49">
        <v>342</v>
      </c>
      <c r="K17" s="50">
        <f t="shared" si="0"/>
        <v>5.7200200702458605E-2</v>
      </c>
      <c r="N17" s="49" t="s">
        <v>116</v>
      </c>
      <c r="O17" s="15"/>
      <c r="P17" s="15"/>
      <c r="R17" s="49" t="s">
        <v>130</v>
      </c>
      <c r="S17" s="49">
        <v>230</v>
      </c>
      <c r="T17" s="50">
        <f t="shared" si="4"/>
        <v>0.42279411764705882</v>
      </c>
      <c r="V17" s="49" t="s">
        <v>134</v>
      </c>
      <c r="W17" s="49">
        <v>34</v>
      </c>
      <c r="X17" s="50">
        <f t="shared" si="1"/>
        <v>6.25E-2</v>
      </c>
    </row>
    <row r="18" spans="1:24" ht="20.25" thickBot="1" x14ac:dyDescent="0.3">
      <c r="A18" s="49" t="s">
        <v>117</v>
      </c>
      <c r="B18" s="49">
        <v>701</v>
      </c>
      <c r="C18" s="50">
        <f t="shared" si="2"/>
        <v>0.11724368623515638</v>
      </c>
      <c r="E18" s="49" t="s">
        <v>131</v>
      </c>
      <c r="F18" s="49">
        <v>5</v>
      </c>
      <c r="G18" s="50">
        <f t="shared" si="3"/>
        <v>8.3626024418799135E-4</v>
      </c>
      <c r="I18" s="49" t="s">
        <v>136</v>
      </c>
      <c r="J18" s="49">
        <v>503</v>
      </c>
      <c r="K18" s="50">
        <f t="shared" si="0"/>
        <v>8.4127780565311922E-2</v>
      </c>
      <c r="N18" s="49" t="s">
        <v>117</v>
      </c>
      <c r="O18" s="15"/>
      <c r="P18" s="15"/>
      <c r="S18" s="51">
        <f>SUM(S15:S17)</f>
        <v>544</v>
      </c>
      <c r="V18" s="49" t="s">
        <v>136</v>
      </c>
      <c r="W18" s="49">
        <v>48</v>
      </c>
      <c r="X18" s="50">
        <f t="shared" si="1"/>
        <v>8.8235294117647065E-2</v>
      </c>
    </row>
    <row r="19" spans="1:24" ht="21" thickTop="1" thickBot="1" x14ac:dyDescent="0.3">
      <c r="A19" s="49" t="s">
        <v>118</v>
      </c>
      <c r="B19" s="49">
        <v>408</v>
      </c>
      <c r="C19" s="50">
        <f t="shared" si="2"/>
        <v>6.8238835925740093E-2</v>
      </c>
      <c r="F19" s="51">
        <f>SUM(F15:F18)</f>
        <v>5979</v>
      </c>
      <c r="I19" s="49" t="s">
        <v>137</v>
      </c>
      <c r="J19" s="49">
        <v>681</v>
      </c>
      <c r="K19" s="50">
        <f t="shared" si="0"/>
        <v>0.11389864525840442</v>
      </c>
      <c r="N19" s="49" t="s">
        <v>118</v>
      </c>
      <c r="O19" s="15"/>
      <c r="P19" s="15"/>
      <c r="V19" s="49" t="s">
        <v>137</v>
      </c>
      <c r="W19" s="49">
        <v>78</v>
      </c>
      <c r="X19" s="50">
        <f t="shared" si="1"/>
        <v>0.14338235294117646</v>
      </c>
    </row>
    <row r="20" spans="1:24" ht="20.25" thickTop="1" x14ac:dyDescent="0.25">
      <c r="A20" s="49" t="s">
        <v>119</v>
      </c>
      <c r="B20" s="49">
        <v>593</v>
      </c>
      <c r="C20" s="50">
        <f t="shared" si="2"/>
        <v>9.9180464960695769E-2</v>
      </c>
      <c r="I20" s="49" t="s">
        <v>138</v>
      </c>
      <c r="J20" s="49">
        <v>741</v>
      </c>
      <c r="K20" s="50">
        <f t="shared" si="0"/>
        <v>0.12393376818866031</v>
      </c>
      <c r="N20" s="49" t="s">
        <v>119</v>
      </c>
      <c r="O20" s="15"/>
      <c r="P20" s="15"/>
      <c r="V20" s="49" t="s">
        <v>138</v>
      </c>
      <c r="W20" s="49">
        <v>57</v>
      </c>
      <c r="X20" s="50">
        <f t="shared" si="1"/>
        <v>0.10477941176470588</v>
      </c>
    </row>
    <row r="21" spans="1:24" ht="19.5" x14ac:dyDescent="0.25">
      <c r="A21" s="49" t="s">
        <v>120</v>
      </c>
      <c r="B21" s="49">
        <v>255</v>
      </c>
      <c r="C21" s="50">
        <f t="shared" si="2"/>
        <v>4.2649272453587558E-2</v>
      </c>
      <c r="I21" s="49" t="s">
        <v>139</v>
      </c>
      <c r="J21" s="49">
        <v>458</v>
      </c>
      <c r="K21" s="50">
        <f t="shared" si="0"/>
        <v>7.6601438367619998E-2</v>
      </c>
      <c r="N21" s="49" t="s">
        <v>120</v>
      </c>
      <c r="O21" s="15"/>
      <c r="P21" s="15"/>
      <c r="V21" s="49" t="s">
        <v>139</v>
      </c>
      <c r="W21" s="49">
        <v>13</v>
      </c>
      <c r="X21" s="50">
        <f t="shared" si="1"/>
        <v>2.389705882352941E-2</v>
      </c>
    </row>
    <row r="22" spans="1:24" ht="19.5" x14ac:dyDescent="0.25">
      <c r="A22" s="49" t="s">
        <v>121</v>
      </c>
      <c r="B22" s="49">
        <v>505</v>
      </c>
      <c r="C22" s="50">
        <f t="shared" si="2"/>
        <v>8.4462284662987122E-2</v>
      </c>
      <c r="I22" s="49" t="s">
        <v>140</v>
      </c>
      <c r="J22" s="49">
        <v>526</v>
      </c>
      <c r="K22" s="50">
        <f t="shared" si="0"/>
        <v>8.797457768857668E-2</v>
      </c>
      <c r="N22" s="49" t="s">
        <v>121</v>
      </c>
      <c r="O22" s="15"/>
      <c r="P22" s="15"/>
      <c r="V22" s="49" t="s">
        <v>140</v>
      </c>
      <c r="W22" s="49">
        <v>37</v>
      </c>
      <c r="X22" s="50">
        <f t="shared" si="1"/>
        <v>6.8014705882352935E-2</v>
      </c>
    </row>
    <row r="23" spans="1:24" ht="19.5" x14ac:dyDescent="0.25">
      <c r="A23" s="49" t="s">
        <v>122</v>
      </c>
      <c r="B23" s="49">
        <v>564</v>
      </c>
      <c r="C23" s="50">
        <f t="shared" si="2"/>
        <v>9.4330155544405422E-2</v>
      </c>
      <c r="I23" s="49" t="s">
        <v>141</v>
      </c>
      <c r="J23" s="49">
        <v>320</v>
      </c>
      <c r="K23" s="50">
        <f t="shared" si="0"/>
        <v>5.3520655628031447E-2</v>
      </c>
      <c r="N23" s="49" t="s">
        <v>122</v>
      </c>
      <c r="O23" s="15"/>
      <c r="P23" s="15"/>
      <c r="V23" s="49" t="s">
        <v>142</v>
      </c>
      <c r="W23" s="49">
        <v>52</v>
      </c>
      <c r="X23" s="50">
        <f t="shared" si="1"/>
        <v>9.5588235294117641E-2</v>
      </c>
    </row>
    <row r="24" spans="1:24" ht="19.5" x14ac:dyDescent="0.25">
      <c r="A24" s="49" t="s">
        <v>123</v>
      </c>
      <c r="B24" s="49">
        <v>583</v>
      </c>
      <c r="C24" s="50">
        <f t="shared" si="2"/>
        <v>9.750794447231978E-2</v>
      </c>
      <c r="I24" s="49" t="s">
        <v>142</v>
      </c>
      <c r="J24" s="49">
        <v>387</v>
      </c>
      <c r="K24" s="50">
        <f t="shared" si="0"/>
        <v>6.4726542900150522E-2</v>
      </c>
      <c r="N24" s="49" t="s">
        <v>123</v>
      </c>
      <c r="O24" s="15"/>
      <c r="P24" s="15"/>
      <c r="V24" s="49" t="s">
        <v>143</v>
      </c>
      <c r="W24" s="49">
        <v>48</v>
      </c>
      <c r="X24" s="50">
        <f t="shared" si="1"/>
        <v>8.8235294117647065E-2</v>
      </c>
    </row>
    <row r="25" spans="1:24" ht="20.25" thickBot="1" x14ac:dyDescent="0.3">
      <c r="A25" s="49" t="s">
        <v>124</v>
      </c>
      <c r="B25" s="49">
        <v>311</v>
      </c>
      <c r="C25" s="50">
        <f t="shared" si="2"/>
        <v>5.2015387188493058E-2</v>
      </c>
      <c r="I25" s="49" t="s">
        <v>143</v>
      </c>
      <c r="J25" s="49">
        <v>296</v>
      </c>
      <c r="K25" s="50">
        <f t="shared" si="0"/>
        <v>4.9506606455929088E-2</v>
      </c>
      <c r="N25" s="49" t="s">
        <v>124</v>
      </c>
      <c r="O25" s="15"/>
      <c r="P25" s="15"/>
      <c r="W25" s="51">
        <f>SUM(W15:W24)</f>
        <v>544</v>
      </c>
    </row>
    <row r="26" spans="1:24" ht="21" thickTop="1" thickBot="1" x14ac:dyDescent="0.3">
      <c r="A26" s="49" t="s">
        <v>125</v>
      </c>
      <c r="B26" s="49">
        <v>431</v>
      </c>
      <c r="C26" s="50">
        <f t="shared" si="2"/>
        <v>7.2085633049004852E-2</v>
      </c>
      <c r="J26" s="51">
        <f>SUM(J15:J25)</f>
        <v>5979</v>
      </c>
      <c r="N26" s="49" t="s">
        <v>125</v>
      </c>
      <c r="O26" s="58">
        <v>544</v>
      </c>
      <c r="P26" s="50">
        <f>O26/O27</f>
        <v>1</v>
      </c>
    </row>
    <row r="27" spans="1:24" ht="21" thickTop="1" thickBot="1" x14ac:dyDescent="0.3">
      <c r="B27" s="51">
        <f>SUM(B15:B26)</f>
        <v>5979</v>
      </c>
      <c r="O27" s="51">
        <f>SUM(O15:O26)</f>
        <v>544</v>
      </c>
    </row>
    <row r="28" spans="1:24" ht="15.75" thickTop="1" x14ac:dyDescent="0.25"/>
  </sheetData>
  <mergeCells count="12">
    <mergeCell ref="A6:F6"/>
    <mergeCell ref="A7:F7"/>
    <mergeCell ref="A1:F1"/>
    <mergeCell ref="A2:F2"/>
    <mergeCell ref="A3:F3"/>
    <mergeCell ref="A4:F4"/>
    <mergeCell ref="A5:F5"/>
    <mergeCell ref="O13:W13"/>
    <mergeCell ref="B13:J13"/>
    <mergeCell ref="A8:F8"/>
    <mergeCell ref="A9:F9"/>
    <mergeCell ref="A10:F1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کاربرگ ارزیابی ریسک</vt:lpstr>
      <vt:lpstr>نمودار دایره ای</vt:lpstr>
      <vt:lpstr>عملیاتی</vt:lpstr>
      <vt:lpstr>گزارشگری</vt:lpstr>
      <vt:lpstr>رعایتی</vt:lpstr>
      <vt:lpstr>نمودار عنکبوتی</vt:lpstr>
      <vt:lpstr>شاخص های کلیدی عملکرد</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Rangi-S</dc:creator>
  <cp:lastModifiedBy>Hossein Abaghi</cp:lastModifiedBy>
  <dcterms:created xsi:type="dcterms:W3CDTF">2022-02-19T07:38:12Z</dcterms:created>
  <dcterms:modified xsi:type="dcterms:W3CDTF">2023-06-14T05:05:55Z</dcterms:modified>
</cp:coreProperties>
</file>